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ña\Desktop\"/>
    </mc:Choice>
  </mc:AlternateContent>
  <xr:revisionPtr revIDLastSave="0" documentId="8_{E09F2939-00D3-441A-99F0-C45AA8DC0002}" xr6:coauthVersionLast="40" xr6:coauthVersionMax="40" xr10:uidLastSave="{00000000-0000-0000-0000-000000000000}"/>
  <bookViews>
    <workbookView xWindow="0" yWindow="0" windowWidth="20490" windowHeight="7545" activeTab="1" xr2:uid="{00000000-000D-0000-FFFF-FFFF00000000}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Insumos" sheetId="54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6" hidden="1">Insumos!$A$1:$E$517</definedName>
    <definedName name="_xlnm._FilterDatabase" localSheetId="4" hidden="1">PPNE4!$A$16:$O$513</definedName>
    <definedName name="_xlnm._FilterDatabase" localSheetId="5" hidden="1">PPNE5!$A$16:$K$513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81029"/>
</workbook>
</file>

<file path=xl/calcChain.xml><?xml version="1.0" encoding="utf-8"?>
<calcChain xmlns="http://schemas.openxmlformats.org/spreadsheetml/2006/main">
  <c r="K24" i="2" l="1"/>
  <c r="K15" i="2"/>
  <c r="K13" i="2"/>
  <c r="K10" i="2"/>
  <c r="D26" i="2"/>
  <c r="E26" i="2" s="1"/>
  <c r="D25" i="2"/>
  <c r="I24" i="2"/>
  <c r="H24" i="2"/>
  <c r="G24" i="2"/>
  <c r="F24" i="2"/>
  <c r="C24" i="2"/>
  <c r="D23" i="2"/>
  <c r="E23" i="2" s="1"/>
  <c r="E22" i="2"/>
  <c r="D22" i="2"/>
  <c r="E21" i="2"/>
  <c r="D21" i="2"/>
  <c r="E20" i="2"/>
  <c r="D20" i="2"/>
  <c r="D19" i="2"/>
  <c r="E19" i="2" s="1"/>
  <c r="E18" i="2"/>
  <c r="D18" i="2"/>
  <c r="E17" i="2"/>
  <c r="D17" i="2"/>
  <c r="E16" i="2"/>
  <c r="D16" i="2"/>
  <c r="D15" i="2" s="1"/>
  <c r="I15" i="2"/>
  <c r="H15" i="2"/>
  <c r="G15" i="2"/>
  <c r="F15" i="2"/>
  <c r="C15" i="2"/>
  <c r="D14" i="2"/>
  <c r="E14" i="2" s="1"/>
  <c r="E13" i="2" s="1"/>
  <c r="I13" i="2"/>
  <c r="H13" i="2"/>
  <c r="G13" i="2"/>
  <c r="F13" i="2"/>
  <c r="C13" i="2"/>
  <c r="D12" i="2"/>
  <c r="E12" i="2" s="1"/>
  <c r="D11" i="2"/>
  <c r="I10" i="2"/>
  <c r="H10" i="2"/>
  <c r="G10" i="2"/>
  <c r="F10" i="2"/>
  <c r="C10" i="2"/>
  <c r="D10" i="2" l="1"/>
  <c r="E15" i="2"/>
  <c r="D24" i="2"/>
  <c r="E25" i="2"/>
  <c r="E24" i="2" s="1"/>
  <c r="E11" i="2"/>
  <c r="E10" i="2" s="1"/>
  <c r="D13" i="2"/>
  <c r="F86" i="55" l="1"/>
  <c r="G86" i="55"/>
  <c r="H86" i="55"/>
  <c r="I86" i="55"/>
  <c r="J86" i="55"/>
  <c r="K86" i="55"/>
  <c r="L86" i="55"/>
  <c r="M86" i="55"/>
  <c r="N86" i="55"/>
  <c r="O86" i="55"/>
  <c r="P86" i="55"/>
  <c r="Q86" i="55"/>
  <c r="R85" i="55"/>
  <c r="R84" i="55"/>
  <c r="R83" i="55"/>
  <c r="R82" i="55"/>
  <c r="R81" i="55"/>
  <c r="R80" i="55"/>
  <c r="R79" i="55"/>
  <c r="R78" i="55"/>
  <c r="R77" i="55"/>
  <c r="R76" i="55"/>
  <c r="R75" i="55"/>
  <c r="R74" i="55"/>
  <c r="R73" i="55"/>
  <c r="R72" i="55"/>
  <c r="R71" i="55"/>
  <c r="R70" i="55"/>
  <c r="R69" i="55"/>
  <c r="R68" i="55"/>
  <c r="R67" i="55"/>
  <c r="R66" i="55"/>
  <c r="R65" i="55"/>
  <c r="R64" i="55"/>
  <c r="R63" i="55"/>
  <c r="R62" i="55"/>
  <c r="R61" i="55"/>
  <c r="R60" i="55"/>
  <c r="R59" i="55"/>
  <c r="R58" i="55"/>
  <c r="R57" i="55"/>
  <c r="R56" i="55"/>
  <c r="R55" i="55"/>
  <c r="R54" i="55"/>
  <c r="R53" i="55"/>
  <c r="R52" i="55"/>
  <c r="R51" i="55"/>
  <c r="R50" i="55"/>
  <c r="R49" i="55"/>
  <c r="R48" i="55"/>
  <c r="R47" i="55"/>
  <c r="R46" i="55"/>
  <c r="R45" i="55"/>
  <c r="R44" i="55"/>
  <c r="R43" i="55"/>
  <c r="R42" i="55"/>
  <c r="R41" i="55"/>
  <c r="R40" i="55"/>
  <c r="R39" i="55"/>
  <c r="R38" i="55"/>
  <c r="R37" i="55"/>
  <c r="R36" i="55"/>
  <c r="R35" i="55"/>
  <c r="R34" i="55"/>
  <c r="R33" i="55"/>
  <c r="R32" i="55"/>
  <c r="R31" i="55"/>
  <c r="R30" i="55"/>
  <c r="R29" i="55"/>
  <c r="R28" i="55"/>
  <c r="R27" i="55"/>
  <c r="R26" i="55"/>
  <c r="R25" i="55"/>
  <c r="R24" i="55"/>
  <c r="R23" i="55"/>
  <c r="R22" i="55"/>
  <c r="R21" i="55"/>
  <c r="R20" i="55"/>
  <c r="R19" i="55"/>
  <c r="R18" i="55"/>
  <c r="R17" i="55"/>
  <c r="R16" i="55"/>
  <c r="R15" i="55"/>
  <c r="R14" i="55"/>
  <c r="R13" i="55"/>
  <c r="R12" i="55"/>
  <c r="R11" i="55"/>
  <c r="R10" i="55"/>
  <c r="R9" i="55"/>
  <c r="R86" i="55" l="1"/>
  <c r="M84" i="49"/>
  <c r="M82" i="49"/>
  <c r="M80" i="49"/>
  <c r="L84" i="49"/>
  <c r="L82" i="49"/>
  <c r="L80" i="49"/>
  <c r="K84" i="49"/>
  <c r="K82" i="49"/>
  <c r="K80" i="49"/>
  <c r="J84" i="49"/>
  <c r="J82" i="49"/>
  <c r="J80" i="49"/>
  <c r="I84" i="49"/>
  <c r="I82" i="49"/>
  <c r="I80" i="49"/>
  <c r="H84" i="49"/>
  <c r="H82" i="49"/>
  <c r="H80" i="49"/>
  <c r="G84" i="49"/>
  <c r="N84" i="49" s="1"/>
  <c r="G82" i="49"/>
  <c r="N82" i="49" s="1"/>
  <c r="G80" i="49"/>
  <c r="N80" i="49" s="1"/>
  <c r="N29" i="49"/>
  <c r="M39" i="49"/>
  <c r="L39" i="49"/>
  <c r="K39" i="49"/>
  <c r="J39" i="49"/>
  <c r="I39" i="49"/>
  <c r="H39" i="49"/>
  <c r="G39" i="49"/>
  <c r="N41" i="49"/>
  <c r="N44" i="49"/>
  <c r="N55" i="49"/>
  <c r="H84" i="53"/>
  <c r="H82" i="53"/>
  <c r="H80" i="53"/>
  <c r="H39" i="53"/>
  <c r="I84" i="53"/>
  <c r="I82" i="53"/>
  <c r="I80" i="53"/>
  <c r="N39" i="49" l="1"/>
  <c r="J39" i="53"/>
  <c r="N170" i="49" l="1"/>
  <c r="N178" i="49"/>
  <c r="N26" i="49" l="1"/>
  <c r="N32" i="49" l="1"/>
  <c r="J5" i="56" l="1"/>
  <c r="H6" i="56"/>
  <c r="F28" i="56" l="1"/>
  <c r="E28" i="56"/>
  <c r="D28" i="56"/>
  <c r="C28" i="56"/>
  <c r="F27" i="56"/>
  <c r="E27" i="56"/>
  <c r="D27" i="56"/>
  <c r="C27" i="56"/>
  <c r="F26" i="56"/>
  <c r="E26" i="56"/>
  <c r="D26" i="56"/>
  <c r="C26" i="56"/>
  <c r="F25" i="56"/>
  <c r="E25" i="56"/>
  <c r="D25" i="56"/>
  <c r="C25" i="56"/>
  <c r="F24" i="56"/>
  <c r="E24" i="56"/>
  <c r="D24" i="56"/>
  <c r="C24" i="56"/>
  <c r="F23" i="56"/>
  <c r="E23" i="56"/>
  <c r="D23" i="56"/>
  <c r="C23" i="56"/>
  <c r="F22" i="56"/>
  <c r="E22" i="56"/>
  <c r="D22" i="56"/>
  <c r="C22" i="56"/>
  <c r="F21" i="56"/>
  <c r="E21" i="56"/>
  <c r="D21" i="56"/>
  <c r="C21" i="56"/>
  <c r="F20" i="56"/>
  <c r="E20" i="56"/>
  <c r="D20" i="56"/>
  <c r="C20" i="56"/>
  <c r="F19" i="56"/>
  <c r="E19" i="56"/>
  <c r="D19" i="56"/>
  <c r="C19" i="56"/>
  <c r="F18" i="56"/>
  <c r="E18" i="56"/>
  <c r="D18" i="56"/>
  <c r="C18" i="56"/>
  <c r="F17" i="56"/>
  <c r="E17" i="56"/>
  <c r="D17" i="56"/>
  <c r="C17" i="56"/>
  <c r="F16" i="56"/>
  <c r="E16" i="56"/>
  <c r="D16" i="56"/>
  <c r="C16" i="56"/>
  <c r="F15" i="56"/>
  <c r="E15" i="56"/>
  <c r="D15" i="56"/>
  <c r="C15" i="56"/>
  <c r="F14" i="56"/>
  <c r="E14" i="56"/>
  <c r="D14" i="56"/>
  <c r="C14" i="56"/>
  <c r="F13" i="56"/>
  <c r="E13" i="56"/>
  <c r="D13" i="56"/>
  <c r="C13" i="56"/>
  <c r="F12" i="56"/>
  <c r="E12" i="56"/>
  <c r="D12" i="56"/>
  <c r="C12" i="56"/>
  <c r="F11" i="56"/>
  <c r="E11" i="56"/>
  <c r="D11" i="56"/>
  <c r="C11" i="56"/>
  <c r="F10" i="56"/>
  <c r="E10" i="56"/>
  <c r="D10" i="56"/>
  <c r="C10" i="56"/>
  <c r="F9" i="56"/>
  <c r="E9" i="56"/>
  <c r="D9" i="56"/>
  <c r="C9" i="56"/>
  <c r="F8" i="56"/>
  <c r="E8" i="56"/>
  <c r="D8" i="56"/>
  <c r="C8" i="56"/>
  <c r="B8" i="56" l="1"/>
  <c r="B12" i="56"/>
  <c r="B15" i="56"/>
  <c r="B18" i="56"/>
  <c r="B22" i="56"/>
  <c r="B26" i="56"/>
  <c r="B11" i="56"/>
  <c r="B21" i="56"/>
  <c r="B13" i="56"/>
  <c r="B14" i="56"/>
  <c r="B17" i="56"/>
  <c r="B25" i="56"/>
  <c r="B10" i="56"/>
  <c r="B16" i="56"/>
  <c r="B20" i="56"/>
  <c r="B24" i="56"/>
  <c r="B28" i="56"/>
  <c r="B9" i="56"/>
  <c r="B19" i="56"/>
  <c r="B23" i="56"/>
  <c r="B27" i="56"/>
  <c r="B7" i="55"/>
  <c r="B6" i="55" l="1"/>
  <c r="A5" i="55"/>
  <c r="A1" i="55"/>
  <c r="E6" i="52" l="1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J514" i="53" l="1"/>
  <c r="J513" i="53" s="1"/>
  <c r="I513" i="53"/>
  <c r="H513" i="53"/>
  <c r="G513" i="53"/>
  <c r="J512" i="53"/>
  <c r="J511" i="53" s="1"/>
  <c r="I511" i="53"/>
  <c r="I510" i="53" s="1"/>
  <c r="H511" i="53"/>
  <c r="H510" i="53" s="1"/>
  <c r="G511" i="53"/>
  <c r="G510" i="53"/>
  <c r="J509" i="53"/>
  <c r="J508" i="53" s="1"/>
  <c r="I508" i="53"/>
  <c r="H508" i="53"/>
  <c r="G508" i="53"/>
  <c r="J507" i="53"/>
  <c r="J506" i="53" s="1"/>
  <c r="I506" i="53"/>
  <c r="H506" i="53"/>
  <c r="G506" i="53"/>
  <c r="J505" i="53"/>
  <c r="J504" i="53" s="1"/>
  <c r="I504" i="53"/>
  <c r="H504" i="53"/>
  <c r="G504" i="53"/>
  <c r="J503" i="53"/>
  <c r="J502" i="53" s="1"/>
  <c r="I502" i="53"/>
  <c r="H502" i="53"/>
  <c r="G502" i="53"/>
  <c r="J501" i="53"/>
  <c r="I500" i="53"/>
  <c r="H500" i="53"/>
  <c r="G500" i="53"/>
  <c r="J499" i="53"/>
  <c r="J498" i="53" s="1"/>
  <c r="I498" i="53"/>
  <c r="I497" i="53" s="1"/>
  <c r="H498" i="53"/>
  <c r="G498" i="53"/>
  <c r="G497" i="53" s="1"/>
  <c r="J496" i="53"/>
  <c r="J495" i="53" s="1"/>
  <c r="I495" i="53"/>
  <c r="H495" i="53"/>
  <c r="G495" i="53"/>
  <c r="J494" i="53"/>
  <c r="I493" i="53"/>
  <c r="H493" i="53"/>
  <c r="G493" i="53"/>
  <c r="J492" i="53"/>
  <c r="I491" i="53"/>
  <c r="H491" i="53"/>
  <c r="G491" i="53"/>
  <c r="J490" i="53"/>
  <c r="J489" i="53" s="1"/>
  <c r="I489" i="53"/>
  <c r="H489" i="53"/>
  <c r="G489" i="53"/>
  <c r="J488" i="53"/>
  <c r="I487" i="53"/>
  <c r="I486" i="53" s="1"/>
  <c r="H487" i="53"/>
  <c r="H486" i="53" s="1"/>
  <c r="G487" i="53"/>
  <c r="G486" i="53" s="1"/>
  <c r="J484" i="53"/>
  <c r="I483" i="53"/>
  <c r="H483" i="53"/>
  <c r="G483" i="53"/>
  <c r="J482" i="53"/>
  <c r="J481" i="53" s="1"/>
  <c r="I481" i="53"/>
  <c r="H481" i="53"/>
  <c r="G481" i="53"/>
  <c r="J480" i="53"/>
  <c r="J479" i="53" s="1"/>
  <c r="I479" i="53"/>
  <c r="H479" i="53"/>
  <c r="G479" i="53"/>
  <c r="J477" i="53"/>
  <c r="J476" i="53" s="1"/>
  <c r="I476" i="53"/>
  <c r="H476" i="53"/>
  <c r="G476" i="53"/>
  <c r="J475" i="53"/>
  <c r="J474" i="53"/>
  <c r="J473" i="53"/>
  <c r="J472" i="53"/>
  <c r="I471" i="53"/>
  <c r="H471" i="53"/>
  <c r="G471" i="53"/>
  <c r="J470" i="53"/>
  <c r="J469" i="53" s="1"/>
  <c r="I469" i="53"/>
  <c r="H469" i="53"/>
  <c r="G469" i="53"/>
  <c r="J468" i="53"/>
  <c r="J467" i="53" s="1"/>
  <c r="I467" i="53"/>
  <c r="H467" i="53"/>
  <c r="G467" i="53"/>
  <c r="J466" i="53"/>
  <c r="J465" i="53" s="1"/>
  <c r="I465" i="53"/>
  <c r="H465" i="53"/>
  <c r="G465" i="53"/>
  <c r="J464" i="53"/>
  <c r="J463" i="53"/>
  <c r="I462" i="53"/>
  <c r="H462" i="53"/>
  <c r="G462" i="53"/>
  <c r="J461" i="53"/>
  <c r="I460" i="53"/>
  <c r="H460" i="53"/>
  <c r="G460" i="53"/>
  <c r="J458" i="53"/>
  <c r="J457" i="53" s="1"/>
  <c r="I457" i="53"/>
  <c r="H457" i="53"/>
  <c r="G457" i="53"/>
  <c r="J456" i="53"/>
  <c r="J455" i="53" s="1"/>
  <c r="I455" i="53"/>
  <c r="I454" i="53" s="1"/>
  <c r="H455" i="53"/>
  <c r="G455" i="53"/>
  <c r="J453" i="53"/>
  <c r="I452" i="53"/>
  <c r="H452" i="53"/>
  <c r="G452" i="53"/>
  <c r="J451" i="53"/>
  <c r="J450" i="53" s="1"/>
  <c r="I450" i="53"/>
  <c r="H450" i="53"/>
  <c r="G450" i="53"/>
  <c r="J449" i="53"/>
  <c r="J448" i="53" s="1"/>
  <c r="I448" i="53"/>
  <c r="H448" i="53"/>
  <c r="G448" i="53"/>
  <c r="J447" i="53"/>
  <c r="I446" i="53"/>
  <c r="H446" i="53"/>
  <c r="G446" i="53"/>
  <c r="J445" i="53"/>
  <c r="J444" i="53" s="1"/>
  <c r="I444" i="53"/>
  <c r="H444" i="53"/>
  <c r="G444" i="53"/>
  <c r="J443" i="53"/>
  <c r="J442" i="53" s="1"/>
  <c r="I442" i="53"/>
  <c r="H442" i="53"/>
  <c r="G442" i="53"/>
  <c r="J441" i="53"/>
  <c r="I440" i="53"/>
  <c r="H440" i="53"/>
  <c r="H439" i="53" s="1"/>
  <c r="G440" i="53"/>
  <c r="G439" i="53" s="1"/>
  <c r="J438" i="53"/>
  <c r="J437" i="53" s="1"/>
  <c r="I437" i="53"/>
  <c r="H437" i="53"/>
  <c r="G437" i="53"/>
  <c r="J436" i="53"/>
  <c r="I435" i="53"/>
  <c r="H435" i="53"/>
  <c r="G435" i="53"/>
  <c r="J434" i="53"/>
  <c r="J433" i="53" s="1"/>
  <c r="I433" i="53"/>
  <c r="I432" i="53" s="1"/>
  <c r="H433" i="53"/>
  <c r="H432" i="53" s="1"/>
  <c r="G433" i="53"/>
  <c r="J431" i="53"/>
  <c r="I430" i="53"/>
  <c r="H430" i="53"/>
  <c r="G430" i="53"/>
  <c r="J429" i="53"/>
  <c r="J428" i="53" s="1"/>
  <c r="I428" i="53"/>
  <c r="H428" i="53"/>
  <c r="G428" i="53"/>
  <c r="J427" i="53"/>
  <c r="J426" i="53" s="1"/>
  <c r="I426" i="53"/>
  <c r="H426" i="53"/>
  <c r="G426" i="53"/>
  <c r="J425" i="53"/>
  <c r="J424" i="53" s="1"/>
  <c r="I424" i="53"/>
  <c r="I423" i="53" s="1"/>
  <c r="H424" i="53"/>
  <c r="G424" i="53"/>
  <c r="G423" i="53" s="1"/>
  <c r="J422" i="53"/>
  <c r="I421" i="53"/>
  <c r="H421" i="53"/>
  <c r="G421" i="53"/>
  <c r="J420" i="53"/>
  <c r="I419" i="53"/>
  <c r="H419" i="53"/>
  <c r="G419" i="53"/>
  <c r="J418" i="53"/>
  <c r="J417" i="53" s="1"/>
  <c r="I417" i="53"/>
  <c r="H417" i="53"/>
  <c r="G417" i="53"/>
  <c r="J416" i="53"/>
  <c r="J415" i="53" s="1"/>
  <c r="I415" i="53"/>
  <c r="I414" i="53" s="1"/>
  <c r="H415" i="53"/>
  <c r="H414" i="53" s="1"/>
  <c r="G415" i="53"/>
  <c r="G414" i="53" s="1"/>
  <c r="J413" i="53"/>
  <c r="I412" i="53"/>
  <c r="H412" i="53"/>
  <c r="G412" i="53"/>
  <c r="J411" i="53"/>
  <c r="I410" i="53"/>
  <c r="H410" i="53"/>
  <c r="G410" i="53"/>
  <c r="J409" i="53"/>
  <c r="I408" i="53"/>
  <c r="H408" i="53"/>
  <c r="G408" i="53"/>
  <c r="J407" i="53"/>
  <c r="J406" i="53" s="1"/>
  <c r="I406" i="53"/>
  <c r="H406" i="53"/>
  <c r="G406" i="53"/>
  <c r="J405" i="53"/>
  <c r="J404" i="53" s="1"/>
  <c r="I404" i="53"/>
  <c r="I403" i="53" s="1"/>
  <c r="H404" i="53"/>
  <c r="H403" i="53" s="1"/>
  <c r="G404" i="53"/>
  <c r="G403" i="53" s="1"/>
  <c r="J401" i="53"/>
  <c r="J400" i="53" s="1"/>
  <c r="I400" i="53"/>
  <c r="H400" i="53"/>
  <c r="G400" i="53"/>
  <c r="J399" i="53"/>
  <c r="J398" i="53" s="1"/>
  <c r="I398" i="53"/>
  <c r="H398" i="53"/>
  <c r="G398" i="53"/>
  <c r="J397" i="53"/>
  <c r="J396" i="53" s="1"/>
  <c r="I396" i="53"/>
  <c r="I395" i="53" s="1"/>
  <c r="H396" i="53"/>
  <c r="G396" i="53"/>
  <c r="J394" i="53"/>
  <c r="J393" i="53" s="1"/>
  <c r="I393" i="53"/>
  <c r="H393" i="53"/>
  <c r="G393" i="53"/>
  <c r="J392" i="53"/>
  <c r="J391" i="53" s="1"/>
  <c r="I391" i="53"/>
  <c r="H391" i="53"/>
  <c r="G391" i="53"/>
  <c r="J390" i="53"/>
  <c r="J389" i="53" s="1"/>
  <c r="I389" i="53"/>
  <c r="H389" i="53"/>
  <c r="G389" i="53"/>
  <c r="J388" i="53"/>
  <c r="J387" i="53" s="1"/>
  <c r="I387" i="53"/>
  <c r="I386" i="53" s="1"/>
  <c r="H387" i="53"/>
  <c r="H386" i="53" s="1"/>
  <c r="G387" i="53"/>
  <c r="G386" i="53" s="1"/>
  <c r="J385" i="53"/>
  <c r="J384" i="53" s="1"/>
  <c r="I384" i="53"/>
  <c r="H384" i="53"/>
  <c r="G384" i="53"/>
  <c r="J383" i="53"/>
  <c r="J382" i="53" s="1"/>
  <c r="I382" i="53"/>
  <c r="H382" i="53"/>
  <c r="G382" i="53"/>
  <c r="J381" i="53"/>
  <c r="J380" i="53" s="1"/>
  <c r="I380" i="53"/>
  <c r="I379" i="53" s="1"/>
  <c r="H380" i="53"/>
  <c r="H379" i="53" s="1"/>
  <c r="G380" i="53"/>
  <c r="G379" i="53" s="1"/>
  <c r="J378" i="53"/>
  <c r="J377" i="53" s="1"/>
  <c r="I377" i="53"/>
  <c r="H377" i="53"/>
  <c r="G377" i="53"/>
  <c r="J376" i="53"/>
  <c r="J375" i="53" s="1"/>
  <c r="I375" i="53"/>
  <c r="H375" i="53"/>
  <c r="G375" i="53"/>
  <c r="J374" i="53"/>
  <c r="J373" i="53" s="1"/>
  <c r="I373" i="53"/>
  <c r="H373" i="53"/>
  <c r="G373" i="53"/>
  <c r="J372" i="53"/>
  <c r="J371" i="53" s="1"/>
  <c r="J370" i="53" s="1"/>
  <c r="I371" i="53"/>
  <c r="I370" i="53" s="1"/>
  <c r="H371" i="53"/>
  <c r="H370" i="53" s="1"/>
  <c r="G371" i="53"/>
  <c r="J369" i="53"/>
  <c r="J368" i="53"/>
  <c r="J367" i="53"/>
  <c r="I366" i="53"/>
  <c r="I365" i="53" s="1"/>
  <c r="H366" i="53"/>
  <c r="H365" i="53" s="1"/>
  <c r="G366" i="53"/>
  <c r="G365" i="53" s="1"/>
  <c r="J364" i="53"/>
  <c r="J363" i="53"/>
  <c r="J362" i="53"/>
  <c r="I361" i="53"/>
  <c r="H361" i="53"/>
  <c r="G361" i="53"/>
  <c r="J360" i="53"/>
  <c r="J359" i="53"/>
  <c r="J358" i="53"/>
  <c r="I357" i="53"/>
  <c r="H357" i="53"/>
  <c r="G357" i="53"/>
  <c r="J356" i="53"/>
  <c r="J355" i="53" s="1"/>
  <c r="I355" i="53"/>
  <c r="H355" i="53"/>
  <c r="G355" i="53"/>
  <c r="J353" i="53"/>
  <c r="I352" i="53"/>
  <c r="H352" i="53"/>
  <c r="G352" i="53"/>
  <c r="J351" i="53"/>
  <c r="J350" i="53" s="1"/>
  <c r="I350" i="53"/>
  <c r="H350" i="53"/>
  <c r="G350" i="53"/>
  <c r="J349" i="53"/>
  <c r="J348" i="53"/>
  <c r="I347" i="53"/>
  <c r="H347" i="53"/>
  <c r="G347" i="53"/>
  <c r="J346" i="53"/>
  <c r="J345" i="53"/>
  <c r="J344" i="53"/>
  <c r="I343" i="53"/>
  <c r="H343" i="53"/>
  <c r="G343" i="53"/>
  <c r="J342" i="53"/>
  <c r="J341" i="53"/>
  <c r="J340" i="53"/>
  <c r="I339" i="53"/>
  <c r="H339" i="53"/>
  <c r="G339" i="53"/>
  <c r="J336" i="53"/>
  <c r="J335" i="53" s="1"/>
  <c r="I335" i="53"/>
  <c r="H335" i="53"/>
  <c r="G335" i="53"/>
  <c r="J334" i="53"/>
  <c r="J333" i="53" s="1"/>
  <c r="I333" i="53"/>
  <c r="H333" i="53"/>
  <c r="G333" i="53"/>
  <c r="J332" i="53"/>
  <c r="J331" i="53" s="1"/>
  <c r="I331" i="53"/>
  <c r="H331" i="53"/>
  <c r="G331" i="53"/>
  <c r="J330" i="53"/>
  <c r="J329" i="53" s="1"/>
  <c r="I329" i="53"/>
  <c r="H329" i="53"/>
  <c r="G329" i="53"/>
  <c r="J328" i="53"/>
  <c r="J327" i="53" s="1"/>
  <c r="I327" i="53"/>
  <c r="H327" i="53"/>
  <c r="G327" i="53"/>
  <c r="J326" i="53"/>
  <c r="J325" i="53" s="1"/>
  <c r="I325" i="53"/>
  <c r="H325" i="53"/>
  <c r="G325" i="53"/>
  <c r="J324" i="53"/>
  <c r="J323" i="53" s="1"/>
  <c r="I323" i="53"/>
  <c r="H323" i="53"/>
  <c r="G323" i="53"/>
  <c r="J322" i="53"/>
  <c r="J321" i="53" s="1"/>
  <c r="I321" i="53"/>
  <c r="H321" i="53"/>
  <c r="G321" i="53"/>
  <c r="J320" i="53"/>
  <c r="J319" i="53" s="1"/>
  <c r="J318" i="53" s="1"/>
  <c r="I319" i="53"/>
  <c r="H319" i="53"/>
  <c r="G319" i="53"/>
  <c r="J317" i="53"/>
  <c r="J316" i="53" s="1"/>
  <c r="I316" i="53"/>
  <c r="H316" i="53"/>
  <c r="G316" i="53"/>
  <c r="J315" i="53"/>
  <c r="J314" i="53" s="1"/>
  <c r="J313" i="53" s="1"/>
  <c r="I314" i="53"/>
  <c r="H314" i="53"/>
  <c r="H313" i="53" s="1"/>
  <c r="G314" i="53"/>
  <c r="J312" i="53"/>
  <c r="J311" i="53"/>
  <c r="J310" i="53"/>
  <c r="J309" i="53"/>
  <c r="J308" i="53"/>
  <c r="J307" i="53"/>
  <c r="I306" i="53"/>
  <c r="H306" i="53"/>
  <c r="G306" i="53"/>
  <c r="J305" i="53"/>
  <c r="J304" i="53"/>
  <c r="J303" i="53"/>
  <c r="J302" i="53"/>
  <c r="J301" i="53"/>
  <c r="J300" i="53"/>
  <c r="J299" i="53"/>
  <c r="I298" i="53"/>
  <c r="H298" i="53"/>
  <c r="G298" i="53"/>
  <c r="G297" i="53" s="1"/>
  <c r="J296" i="53"/>
  <c r="J295" i="53" s="1"/>
  <c r="I295" i="53"/>
  <c r="H295" i="53"/>
  <c r="G295" i="53"/>
  <c r="J294" i="53"/>
  <c r="J293" i="53"/>
  <c r="J292" i="53"/>
  <c r="J291" i="53"/>
  <c r="J290" i="53"/>
  <c r="J289" i="53"/>
  <c r="J288" i="53"/>
  <c r="I287" i="53"/>
  <c r="H287" i="53"/>
  <c r="G287" i="53"/>
  <c r="J286" i="53"/>
  <c r="J285" i="53"/>
  <c r="J284" i="53"/>
  <c r="J283" i="53"/>
  <c r="J282" i="53"/>
  <c r="J281" i="53"/>
  <c r="I280" i="53"/>
  <c r="H280" i="53"/>
  <c r="G280" i="53"/>
  <c r="J279" i="53"/>
  <c r="J278" i="53"/>
  <c r="J277" i="53"/>
  <c r="I276" i="53"/>
  <c r="H276" i="53"/>
  <c r="G276" i="53"/>
  <c r="J275" i="53"/>
  <c r="J274" i="53"/>
  <c r="J273" i="53"/>
  <c r="J272" i="53"/>
  <c r="J271" i="53"/>
  <c r="I270" i="53"/>
  <c r="H270" i="53"/>
  <c r="G270" i="53"/>
  <c r="J268" i="53"/>
  <c r="J267" i="53" s="1"/>
  <c r="I267" i="53"/>
  <c r="H267" i="53"/>
  <c r="G267" i="53"/>
  <c r="J266" i="53"/>
  <c r="J265" i="53" s="1"/>
  <c r="I265" i="53"/>
  <c r="H265" i="53"/>
  <c r="G265" i="53"/>
  <c r="J264" i="53"/>
  <c r="J263" i="53" s="1"/>
  <c r="I263" i="53"/>
  <c r="H263" i="53"/>
  <c r="G263" i="53"/>
  <c r="J262" i="53"/>
  <c r="I261" i="53"/>
  <c r="H261" i="53"/>
  <c r="G261" i="53"/>
  <c r="J260" i="53"/>
  <c r="I259" i="53"/>
  <c r="H259" i="53"/>
  <c r="H258" i="53" s="1"/>
  <c r="G259" i="53"/>
  <c r="G258" i="53" s="1"/>
  <c r="J257" i="53"/>
  <c r="J256" i="53" s="1"/>
  <c r="I256" i="53"/>
  <c r="H256" i="53"/>
  <c r="G256" i="53"/>
  <c r="J255" i="53"/>
  <c r="J254" i="53" s="1"/>
  <c r="I254" i="53"/>
  <c r="I253" i="53" s="1"/>
  <c r="H254" i="53"/>
  <c r="G254" i="53"/>
  <c r="G253" i="53" s="1"/>
  <c r="J252" i="53"/>
  <c r="J251" i="53" s="1"/>
  <c r="I251" i="53"/>
  <c r="H251" i="53"/>
  <c r="G251" i="53"/>
  <c r="J250" i="53"/>
  <c r="J249" i="53" s="1"/>
  <c r="I249" i="53"/>
  <c r="H249" i="53"/>
  <c r="G249" i="53"/>
  <c r="J248" i="53"/>
  <c r="J247" i="53" s="1"/>
  <c r="I247" i="53"/>
  <c r="H247" i="53"/>
  <c r="G247" i="53"/>
  <c r="J246" i="53"/>
  <c r="J245" i="53" s="1"/>
  <c r="I245" i="53"/>
  <c r="H245" i="53"/>
  <c r="G245" i="53"/>
  <c r="J244" i="53"/>
  <c r="J243" i="53" s="1"/>
  <c r="I243" i="53"/>
  <c r="H243" i="53"/>
  <c r="G243" i="53"/>
  <c r="J242" i="53"/>
  <c r="J241" i="53" s="1"/>
  <c r="I241" i="53"/>
  <c r="H241" i="53"/>
  <c r="G241" i="53"/>
  <c r="G240" i="53" s="1"/>
  <c r="J239" i="53"/>
  <c r="J238" i="53" s="1"/>
  <c r="I238" i="53"/>
  <c r="H238" i="53"/>
  <c r="G238" i="53"/>
  <c r="J237" i="53"/>
  <c r="J236" i="53" s="1"/>
  <c r="I236" i="53"/>
  <c r="H236" i="53"/>
  <c r="G236" i="53"/>
  <c r="J235" i="53"/>
  <c r="J234" i="53" s="1"/>
  <c r="I234" i="53"/>
  <c r="H234" i="53"/>
  <c r="G234" i="53"/>
  <c r="J233" i="53"/>
  <c r="J232" i="53" s="1"/>
  <c r="I232" i="53"/>
  <c r="H232" i="53"/>
  <c r="G232" i="53"/>
  <c r="J230" i="53"/>
  <c r="J229" i="53" s="1"/>
  <c r="I229" i="53"/>
  <c r="H229" i="53"/>
  <c r="G229" i="53"/>
  <c r="J228" i="53"/>
  <c r="J227" i="53"/>
  <c r="J226" i="53"/>
  <c r="I225" i="53"/>
  <c r="H225" i="53"/>
  <c r="G225" i="53"/>
  <c r="J224" i="53"/>
  <c r="J223" i="53" s="1"/>
  <c r="I223" i="53"/>
  <c r="H223" i="53"/>
  <c r="G223" i="53"/>
  <c r="J222" i="53"/>
  <c r="J221" i="53"/>
  <c r="J220" i="53" s="1"/>
  <c r="I220" i="53"/>
  <c r="H220" i="53"/>
  <c r="G220" i="53"/>
  <c r="J217" i="53"/>
  <c r="J216" i="53"/>
  <c r="J215" i="53"/>
  <c r="J214" i="53"/>
  <c r="J213" i="53"/>
  <c r="I212" i="53"/>
  <c r="H212" i="53"/>
  <c r="G212" i="53"/>
  <c r="J211" i="53"/>
  <c r="J210" i="53"/>
  <c r="J209" i="53"/>
  <c r="I208" i="53"/>
  <c r="H208" i="53"/>
  <c r="G208" i="53"/>
  <c r="J207" i="53"/>
  <c r="J206" i="53"/>
  <c r="J205" i="53"/>
  <c r="J204" i="53"/>
  <c r="J203" i="53"/>
  <c r="J202" i="53"/>
  <c r="I201" i="53"/>
  <c r="H201" i="53"/>
  <c r="G201" i="53"/>
  <c r="J200" i="53"/>
  <c r="J199" i="53"/>
  <c r="J198" i="53"/>
  <c r="J197" i="53"/>
  <c r="I196" i="53"/>
  <c r="H196" i="53"/>
  <c r="G196" i="53"/>
  <c r="J195" i="53"/>
  <c r="J194" i="53"/>
  <c r="J193" i="53"/>
  <c r="I192" i="53"/>
  <c r="H192" i="53"/>
  <c r="G192" i="53"/>
  <c r="J191" i="53"/>
  <c r="J190" i="53" s="1"/>
  <c r="I190" i="53"/>
  <c r="H190" i="53"/>
  <c r="G190" i="53"/>
  <c r="J189" i="53"/>
  <c r="J188" i="53" s="1"/>
  <c r="I188" i="53"/>
  <c r="H188" i="53"/>
  <c r="G188" i="53"/>
  <c r="J187" i="53"/>
  <c r="I186" i="53"/>
  <c r="H186" i="53"/>
  <c r="G186" i="53"/>
  <c r="J185" i="53"/>
  <c r="J184" i="53" s="1"/>
  <c r="I184" i="53"/>
  <c r="H184" i="53"/>
  <c r="G184" i="53"/>
  <c r="J182" i="53"/>
  <c r="J181" i="53" s="1"/>
  <c r="I181" i="53"/>
  <c r="H181" i="53"/>
  <c r="G181" i="53"/>
  <c r="J180" i="53"/>
  <c r="J179" i="53"/>
  <c r="J178" i="53"/>
  <c r="J177" i="53"/>
  <c r="J176" i="53"/>
  <c r="J175" i="53"/>
  <c r="I174" i="53"/>
  <c r="H174" i="53"/>
  <c r="G174" i="53"/>
  <c r="J173" i="53"/>
  <c r="J172" i="53"/>
  <c r="J171" i="53"/>
  <c r="J170" i="53"/>
  <c r="J169" i="53"/>
  <c r="J168" i="53"/>
  <c r="J167" i="53"/>
  <c r="I166" i="53"/>
  <c r="H166" i="53"/>
  <c r="G166" i="53"/>
  <c r="J164" i="53"/>
  <c r="J163" i="53" s="1"/>
  <c r="I163" i="53"/>
  <c r="H163" i="53"/>
  <c r="G163" i="53"/>
  <c r="J162" i="53"/>
  <c r="J161" i="53" s="1"/>
  <c r="I161" i="53"/>
  <c r="H161" i="53"/>
  <c r="G161" i="53"/>
  <c r="J160" i="53"/>
  <c r="J159" i="53" s="1"/>
  <c r="I159" i="53"/>
  <c r="H159" i="53"/>
  <c r="G159" i="53"/>
  <c r="J158" i="53"/>
  <c r="J157" i="53" s="1"/>
  <c r="I157" i="53"/>
  <c r="H157" i="53"/>
  <c r="G157" i="53"/>
  <c r="J156" i="53"/>
  <c r="J155" i="53" s="1"/>
  <c r="I155" i="53"/>
  <c r="H155" i="53"/>
  <c r="G155" i="53"/>
  <c r="J154" i="53"/>
  <c r="J153" i="53" s="1"/>
  <c r="I153" i="53"/>
  <c r="H153" i="53"/>
  <c r="G153" i="53"/>
  <c r="J152" i="53"/>
  <c r="J151" i="53" s="1"/>
  <c r="I151" i="53"/>
  <c r="H151" i="53"/>
  <c r="G151" i="53"/>
  <c r="J150" i="53"/>
  <c r="J149" i="53" s="1"/>
  <c r="I149" i="53"/>
  <c r="H149" i="53"/>
  <c r="G149" i="53"/>
  <c r="J148" i="53"/>
  <c r="J147" i="53" s="1"/>
  <c r="I147" i="53"/>
  <c r="H147" i="53"/>
  <c r="G147" i="53"/>
  <c r="J145" i="53"/>
  <c r="J144" i="53" s="1"/>
  <c r="I144" i="53"/>
  <c r="H144" i="53"/>
  <c r="G144" i="53"/>
  <c r="J143" i="53"/>
  <c r="J142" i="53" s="1"/>
  <c r="I142" i="53"/>
  <c r="H142" i="53"/>
  <c r="G142" i="53"/>
  <c r="J141" i="53"/>
  <c r="J140" i="53" s="1"/>
  <c r="I140" i="53"/>
  <c r="H140" i="53"/>
  <c r="G140" i="53"/>
  <c r="J139" i="53"/>
  <c r="J138" i="53" s="1"/>
  <c r="I138" i="53"/>
  <c r="H138" i="53"/>
  <c r="G138" i="53"/>
  <c r="J137" i="53"/>
  <c r="J136" i="53" s="1"/>
  <c r="I136" i="53"/>
  <c r="H136" i="53"/>
  <c r="G136" i="53"/>
  <c r="J135" i="53"/>
  <c r="J134" i="53"/>
  <c r="J133" i="53"/>
  <c r="J132" i="53"/>
  <c r="J131" i="53"/>
  <c r="I130" i="53"/>
  <c r="H130" i="53"/>
  <c r="G130" i="53"/>
  <c r="J129" i="53"/>
  <c r="J128" i="53" s="1"/>
  <c r="I128" i="53"/>
  <c r="H128" i="53"/>
  <c r="G128" i="53"/>
  <c r="J127" i="53"/>
  <c r="J126" i="53" s="1"/>
  <c r="I126" i="53"/>
  <c r="I125" i="53" s="1"/>
  <c r="H126" i="53"/>
  <c r="H125" i="53" s="1"/>
  <c r="G126" i="53"/>
  <c r="J124" i="53"/>
  <c r="J123" i="53" s="1"/>
  <c r="I123" i="53"/>
  <c r="H123" i="53"/>
  <c r="G123" i="53"/>
  <c r="J122" i="53"/>
  <c r="J121" i="53" s="1"/>
  <c r="I121" i="53"/>
  <c r="H121" i="53"/>
  <c r="G121" i="53"/>
  <c r="J120" i="53"/>
  <c r="J119" i="53" s="1"/>
  <c r="I119" i="53"/>
  <c r="H119" i="53"/>
  <c r="G119" i="53"/>
  <c r="J118" i="53"/>
  <c r="J117" i="53" s="1"/>
  <c r="I117" i="53"/>
  <c r="I116" i="53" s="1"/>
  <c r="H117" i="53"/>
  <c r="G117" i="53"/>
  <c r="G116" i="53" s="1"/>
  <c r="J115" i="53"/>
  <c r="J114" i="53" s="1"/>
  <c r="I114" i="53"/>
  <c r="H114" i="53"/>
  <c r="G114" i="53"/>
  <c r="J113" i="53"/>
  <c r="J112" i="53" s="1"/>
  <c r="I112" i="53"/>
  <c r="I111" i="53" s="1"/>
  <c r="H112" i="53"/>
  <c r="H111" i="53" s="1"/>
  <c r="G112" i="53"/>
  <c r="G111" i="53" s="1"/>
  <c r="J110" i="53"/>
  <c r="J109" i="53" s="1"/>
  <c r="I109" i="53"/>
  <c r="H109" i="53"/>
  <c r="G109" i="53"/>
  <c r="J108" i="53"/>
  <c r="J107" i="53" s="1"/>
  <c r="J106" i="53" s="1"/>
  <c r="I107" i="53"/>
  <c r="I106" i="53" s="1"/>
  <c r="H107" i="53"/>
  <c r="G107" i="53"/>
  <c r="J105" i="53"/>
  <c r="J104" i="53" s="1"/>
  <c r="I104" i="53"/>
  <c r="H104" i="53"/>
  <c r="G104" i="53"/>
  <c r="J103" i="53"/>
  <c r="J102" i="53" s="1"/>
  <c r="I102" i="53"/>
  <c r="H102" i="53"/>
  <c r="G102" i="53"/>
  <c r="J101" i="53"/>
  <c r="J100" i="53"/>
  <c r="I99" i="53"/>
  <c r="H99" i="53"/>
  <c r="G99" i="53"/>
  <c r="J98" i="53"/>
  <c r="J97" i="53" s="1"/>
  <c r="I97" i="53"/>
  <c r="H97" i="53"/>
  <c r="G97" i="53"/>
  <c r="J96" i="53"/>
  <c r="J95" i="53" s="1"/>
  <c r="I95" i="53"/>
  <c r="H95" i="53"/>
  <c r="G95" i="53"/>
  <c r="J94" i="53"/>
  <c r="J93" i="53" s="1"/>
  <c r="I93" i="53"/>
  <c r="H93" i="53"/>
  <c r="G93" i="53"/>
  <c r="J92" i="53"/>
  <c r="J91" i="53" s="1"/>
  <c r="I91" i="53"/>
  <c r="H91" i="53"/>
  <c r="G91" i="53"/>
  <c r="J90" i="53"/>
  <c r="J89" i="53" s="1"/>
  <c r="I89" i="53"/>
  <c r="H89" i="53"/>
  <c r="G89" i="53"/>
  <c r="J86" i="53"/>
  <c r="J85" i="53" s="1"/>
  <c r="I85" i="53"/>
  <c r="H85" i="53"/>
  <c r="G85" i="53"/>
  <c r="J84" i="53"/>
  <c r="J83" i="53" s="1"/>
  <c r="I83" i="53"/>
  <c r="H83" i="53"/>
  <c r="G83" i="53"/>
  <c r="J82" i="53"/>
  <c r="J81" i="53" s="1"/>
  <c r="I81" i="53"/>
  <c r="H81" i="53"/>
  <c r="G81" i="53"/>
  <c r="J80" i="53"/>
  <c r="J79" i="53" s="1"/>
  <c r="I79" i="53"/>
  <c r="I78" i="53" s="1"/>
  <c r="H79" i="53"/>
  <c r="G79" i="53"/>
  <c r="J77" i="53"/>
  <c r="J76" i="53"/>
  <c r="J75" i="53"/>
  <c r="J74" i="53"/>
  <c r="I73" i="53"/>
  <c r="H73" i="53"/>
  <c r="G73" i="53"/>
  <c r="J72" i="53"/>
  <c r="J71" i="53" s="1"/>
  <c r="I71" i="53"/>
  <c r="I70" i="53" s="1"/>
  <c r="H71" i="53"/>
  <c r="H70" i="53" s="1"/>
  <c r="G71" i="53"/>
  <c r="J69" i="53"/>
  <c r="J68" i="53"/>
  <c r="I67" i="53"/>
  <c r="H67" i="53"/>
  <c r="G67" i="53"/>
  <c r="J66" i="53"/>
  <c r="J65" i="53"/>
  <c r="I64" i="53"/>
  <c r="I63" i="53" s="1"/>
  <c r="H64" i="53"/>
  <c r="G64" i="53"/>
  <c r="J62" i="53"/>
  <c r="J61" i="53" s="1"/>
  <c r="I61" i="53"/>
  <c r="H61" i="53"/>
  <c r="G61" i="53"/>
  <c r="J60" i="53"/>
  <c r="J59" i="53"/>
  <c r="J58" i="53"/>
  <c r="J57" i="53"/>
  <c r="J56" i="53"/>
  <c r="J55" i="53"/>
  <c r="J54" i="53"/>
  <c r="J53" i="53"/>
  <c r="J52" i="53"/>
  <c r="J51" i="53"/>
  <c r="I50" i="53"/>
  <c r="H50" i="53"/>
  <c r="G50" i="53"/>
  <c r="J49" i="53"/>
  <c r="J48" i="53" s="1"/>
  <c r="I48" i="53"/>
  <c r="H48" i="53"/>
  <c r="G48" i="53"/>
  <c r="J46" i="53"/>
  <c r="I45" i="53"/>
  <c r="H45" i="53"/>
  <c r="G45" i="53"/>
  <c r="J44" i="53"/>
  <c r="J43" i="53"/>
  <c r="J42" i="53"/>
  <c r="J41" i="53"/>
  <c r="I40" i="53"/>
  <c r="H40" i="53"/>
  <c r="G40" i="53"/>
  <c r="J38" i="53"/>
  <c r="I38" i="53"/>
  <c r="H38" i="53"/>
  <c r="G38" i="53"/>
  <c r="J37" i="53"/>
  <c r="J36" i="53" s="1"/>
  <c r="I36" i="53"/>
  <c r="H36" i="53"/>
  <c r="G36" i="53"/>
  <c r="J35" i="53"/>
  <c r="J34" i="53"/>
  <c r="J33" i="53"/>
  <c r="J32" i="53"/>
  <c r="J31" i="53"/>
  <c r="J30" i="53"/>
  <c r="J29" i="53"/>
  <c r="I28" i="53"/>
  <c r="H28" i="53"/>
  <c r="G28" i="53"/>
  <c r="J27" i="53"/>
  <c r="J26" i="53"/>
  <c r="J25" i="53"/>
  <c r="J24" i="53"/>
  <c r="J23" i="53"/>
  <c r="J22" i="53"/>
  <c r="I21" i="53"/>
  <c r="H21" i="53"/>
  <c r="G21" i="53"/>
  <c r="G13" i="53"/>
  <c r="G12" i="53"/>
  <c r="G11" i="53"/>
  <c r="G9" i="53"/>
  <c r="N514" i="49"/>
  <c r="N513" i="49" s="1"/>
  <c r="N512" i="49"/>
  <c r="N511" i="49" s="1"/>
  <c r="N509" i="49"/>
  <c r="N508" i="49" s="1"/>
  <c r="N507" i="49"/>
  <c r="N506" i="49" s="1"/>
  <c r="N505" i="49"/>
  <c r="N504" i="49" s="1"/>
  <c r="N503" i="49"/>
  <c r="N501" i="49"/>
  <c r="N500" i="49" s="1"/>
  <c r="N499" i="49"/>
  <c r="N498" i="49" s="1"/>
  <c r="N496" i="49"/>
  <c r="N495" i="49" s="1"/>
  <c r="N494" i="49"/>
  <c r="N492" i="49"/>
  <c r="N491" i="49" s="1"/>
  <c r="N490" i="49"/>
  <c r="N489" i="49" s="1"/>
  <c r="N488" i="49"/>
  <c r="N487" i="49" s="1"/>
  <c r="N484" i="49"/>
  <c r="N483" i="49" s="1"/>
  <c r="N482" i="49"/>
  <c r="N481" i="49" s="1"/>
  <c r="N480" i="49"/>
  <c r="N479" i="49" s="1"/>
  <c r="N477" i="49"/>
  <c r="N476" i="49" s="1"/>
  <c r="N475" i="49"/>
  <c r="N474" i="49"/>
  <c r="N473" i="49"/>
  <c r="N472" i="49"/>
  <c r="N470" i="49"/>
  <c r="N469" i="49" s="1"/>
  <c r="N468" i="49"/>
  <c r="N467" i="49" s="1"/>
  <c r="N466" i="49"/>
  <c r="N464" i="49"/>
  <c r="N463" i="49"/>
  <c r="N461" i="49"/>
  <c r="N460" i="49" s="1"/>
  <c r="N458" i="49"/>
  <c r="N457" i="49" s="1"/>
  <c r="N456" i="49"/>
  <c r="N455" i="49" s="1"/>
  <c r="N453" i="49"/>
  <c r="N452" i="49" s="1"/>
  <c r="N451" i="49"/>
  <c r="N450" i="49" s="1"/>
  <c r="N449" i="49"/>
  <c r="N448" i="49" s="1"/>
  <c r="N447" i="49"/>
  <c r="N446" i="49" s="1"/>
  <c r="N445" i="49"/>
  <c r="N444" i="49" s="1"/>
  <c r="N443" i="49"/>
  <c r="N442" i="49" s="1"/>
  <c r="N441" i="49"/>
  <c r="N440" i="49" s="1"/>
  <c r="N438" i="49"/>
  <c r="N437" i="49" s="1"/>
  <c r="N436" i="49"/>
  <c r="N435" i="49" s="1"/>
  <c r="N434" i="49"/>
  <c r="N433" i="49" s="1"/>
  <c r="N431" i="49"/>
  <c r="N430" i="49" s="1"/>
  <c r="N429" i="49"/>
  <c r="N428" i="49" s="1"/>
  <c r="N427" i="49"/>
  <c r="N426" i="49" s="1"/>
  <c r="N425" i="49"/>
  <c r="N422" i="49"/>
  <c r="N421" i="49" s="1"/>
  <c r="N420" i="49"/>
  <c r="N419" i="49" s="1"/>
  <c r="N418" i="49"/>
  <c r="N417" i="49" s="1"/>
  <c r="N416" i="49"/>
  <c r="N415" i="49" s="1"/>
  <c r="N413" i="49"/>
  <c r="N412" i="49" s="1"/>
  <c r="N411" i="49"/>
  <c r="N410" i="49" s="1"/>
  <c r="N409" i="49"/>
  <c r="N408" i="49" s="1"/>
  <c r="N407" i="49"/>
  <c r="N406" i="49" s="1"/>
  <c r="N405" i="49"/>
  <c r="N404" i="49" s="1"/>
  <c r="N401" i="49"/>
  <c r="N400" i="49" s="1"/>
  <c r="N399" i="49"/>
  <c r="N398" i="49" s="1"/>
  <c r="N397" i="49"/>
  <c r="N396" i="49" s="1"/>
  <c r="N394" i="49"/>
  <c r="N393" i="49" s="1"/>
  <c r="N392" i="49"/>
  <c r="N391" i="49" s="1"/>
  <c r="N390" i="49"/>
  <c r="N389" i="49" s="1"/>
  <c r="N388" i="49"/>
  <c r="N387" i="49" s="1"/>
  <c r="N385" i="49"/>
  <c r="N384" i="49" s="1"/>
  <c r="N383" i="49"/>
  <c r="N382" i="49" s="1"/>
  <c r="N381" i="49"/>
  <c r="N380" i="49" s="1"/>
  <c r="N378" i="49"/>
  <c r="N377" i="49" s="1"/>
  <c r="N376" i="49"/>
  <c r="N375" i="49" s="1"/>
  <c r="N374" i="49"/>
  <c r="N373" i="49" s="1"/>
  <c r="N372" i="49"/>
  <c r="N371" i="49" s="1"/>
  <c r="N369" i="49"/>
  <c r="N368" i="49"/>
  <c r="N367" i="49"/>
  <c r="N364" i="49"/>
  <c r="N363" i="49"/>
  <c r="N362" i="49"/>
  <c r="N360" i="49"/>
  <c r="N359" i="49"/>
  <c r="N358" i="49"/>
  <c r="N356" i="49"/>
  <c r="N355" i="49" s="1"/>
  <c r="N353" i="49"/>
  <c r="N352" i="49" s="1"/>
  <c r="N351" i="49"/>
  <c r="N349" i="49"/>
  <c r="N348" i="49"/>
  <c r="N347" i="49" s="1"/>
  <c r="N346" i="49"/>
  <c r="N345" i="49"/>
  <c r="N344" i="49"/>
  <c r="N342" i="49"/>
  <c r="N341" i="49"/>
  <c r="N340" i="49"/>
  <c r="N336" i="49"/>
  <c r="N335" i="49" s="1"/>
  <c r="N334" i="49"/>
  <c r="N333" i="49" s="1"/>
  <c r="N332" i="49"/>
  <c r="N331" i="49" s="1"/>
  <c r="N330" i="49"/>
  <c r="N328" i="49"/>
  <c r="N327" i="49" s="1"/>
  <c r="N326" i="49"/>
  <c r="N325" i="49" s="1"/>
  <c r="N324" i="49"/>
  <c r="N323" i="49" s="1"/>
  <c r="N322" i="49"/>
  <c r="N321" i="49" s="1"/>
  <c r="N320" i="49"/>
  <c r="N319" i="49" s="1"/>
  <c r="N317" i="49"/>
  <c r="N316" i="49" s="1"/>
  <c r="N315" i="49"/>
  <c r="N314" i="49" s="1"/>
  <c r="N312" i="49"/>
  <c r="N311" i="49"/>
  <c r="N310" i="49"/>
  <c r="N309" i="49"/>
  <c r="N308" i="49"/>
  <c r="N307" i="49"/>
  <c r="N305" i="49"/>
  <c r="N304" i="49"/>
  <c r="N303" i="49"/>
  <c r="N302" i="49"/>
  <c r="N301" i="49"/>
  <c r="N300" i="49"/>
  <c r="N299" i="49"/>
  <c r="N296" i="49"/>
  <c r="N295" i="49" s="1"/>
  <c r="N294" i="49"/>
  <c r="N293" i="49"/>
  <c r="N292" i="49"/>
  <c r="N291" i="49"/>
  <c r="N290" i="49"/>
  <c r="N289" i="49"/>
  <c r="N288" i="49"/>
  <c r="N286" i="49"/>
  <c r="N285" i="49"/>
  <c r="N284" i="49"/>
  <c r="N283" i="49"/>
  <c r="N282" i="49"/>
  <c r="N281" i="49"/>
  <c r="N279" i="49"/>
  <c r="N278" i="49"/>
  <c r="N277" i="49"/>
  <c r="N275" i="49"/>
  <c r="N274" i="49"/>
  <c r="N273" i="49"/>
  <c r="N272" i="49"/>
  <c r="N271" i="49"/>
  <c r="N268" i="49"/>
  <c r="N267" i="49" s="1"/>
  <c r="N266" i="49"/>
  <c r="N265" i="49" s="1"/>
  <c r="N264" i="49"/>
  <c r="N263" i="49" s="1"/>
  <c r="N262" i="49"/>
  <c r="N261" i="49" s="1"/>
  <c r="N260" i="49"/>
  <c r="N259" i="49" s="1"/>
  <c r="N257" i="49"/>
  <c r="N255" i="49"/>
  <c r="N254" i="49" s="1"/>
  <c r="N252" i="49"/>
  <c r="N251" i="49" s="1"/>
  <c r="N250" i="49"/>
  <c r="N249" i="49" s="1"/>
  <c r="N248" i="49"/>
  <c r="N247" i="49" s="1"/>
  <c r="N246" i="49"/>
  <c r="N245" i="49" s="1"/>
  <c r="N244" i="49"/>
  <c r="N243" i="49" s="1"/>
  <c r="N242" i="49"/>
  <c r="N241" i="49" s="1"/>
  <c r="N239" i="49"/>
  <c r="N237" i="49"/>
  <c r="N236" i="49" s="1"/>
  <c r="N235" i="49"/>
  <c r="N234" i="49" s="1"/>
  <c r="N233" i="49"/>
  <c r="N232" i="49" s="1"/>
  <c r="N230" i="49"/>
  <c r="N229" i="49" s="1"/>
  <c r="N228" i="49"/>
  <c r="N227" i="49"/>
  <c r="N226" i="49"/>
  <c r="N224" i="49"/>
  <c r="N223" i="49" s="1"/>
  <c r="N222" i="49"/>
  <c r="N221" i="49"/>
  <c r="N220" i="49" s="1"/>
  <c r="N217" i="49"/>
  <c r="N216" i="49"/>
  <c r="N215" i="49"/>
  <c r="N214" i="49"/>
  <c r="N213" i="49"/>
  <c r="N211" i="49"/>
  <c r="N210" i="49"/>
  <c r="N209" i="49"/>
  <c r="N207" i="49"/>
  <c r="N206" i="49"/>
  <c r="N205" i="49"/>
  <c r="N204" i="49"/>
  <c r="N203" i="49"/>
  <c r="N202" i="49"/>
  <c r="N200" i="49"/>
  <c r="N199" i="49"/>
  <c r="N198" i="49"/>
  <c r="N197" i="49"/>
  <c r="N195" i="49"/>
  <c r="N194" i="49"/>
  <c r="N193" i="49"/>
  <c r="N190" i="49"/>
  <c r="N189" i="49"/>
  <c r="N188" i="49" s="1"/>
  <c r="N187" i="49"/>
  <c r="N186" i="49" s="1"/>
  <c r="N185" i="49"/>
  <c r="N184" i="49" s="1"/>
  <c r="N182" i="49"/>
  <c r="N181" i="49" s="1"/>
  <c r="N180" i="49"/>
  <c r="N179" i="49"/>
  <c r="N177" i="49"/>
  <c r="N176" i="49"/>
  <c r="N175" i="49"/>
  <c r="N173" i="49"/>
  <c r="N172" i="49"/>
  <c r="N171" i="49"/>
  <c r="N169" i="49"/>
  <c r="N168" i="49"/>
  <c r="N167" i="49"/>
  <c r="N164" i="49"/>
  <c r="N163" i="49" s="1"/>
  <c r="N162" i="49"/>
  <c r="N161" i="49" s="1"/>
  <c r="N160" i="49"/>
  <c r="N159" i="49" s="1"/>
  <c r="N158" i="49"/>
  <c r="N157" i="49" s="1"/>
  <c r="N156" i="49"/>
  <c r="N155" i="49" s="1"/>
  <c r="N154" i="49"/>
  <c r="N153" i="49" s="1"/>
  <c r="N152" i="49"/>
  <c r="N151" i="49" s="1"/>
  <c r="N150" i="49"/>
  <c r="N149" i="49" s="1"/>
  <c r="N148" i="49"/>
  <c r="N147" i="49" s="1"/>
  <c r="N145" i="49"/>
  <c r="N144" i="49" s="1"/>
  <c r="N143" i="49"/>
  <c r="N142" i="49" s="1"/>
  <c r="N141" i="49"/>
  <c r="N140" i="49" s="1"/>
  <c r="N139" i="49"/>
  <c r="N138" i="49" s="1"/>
  <c r="N137" i="49"/>
  <c r="N136" i="49" s="1"/>
  <c r="N135" i="49"/>
  <c r="N134" i="49"/>
  <c r="N133" i="49"/>
  <c r="N132" i="49"/>
  <c r="N131" i="49"/>
  <c r="N129" i="49"/>
  <c r="N128" i="49" s="1"/>
  <c r="N127" i="49"/>
  <c r="N126" i="49" s="1"/>
  <c r="N124" i="49"/>
  <c r="N123" i="49" s="1"/>
  <c r="N122" i="49"/>
  <c r="N121" i="49" s="1"/>
  <c r="N120" i="49"/>
  <c r="N119" i="49" s="1"/>
  <c r="N118" i="49"/>
  <c r="N117" i="49" s="1"/>
  <c r="N115" i="49"/>
  <c r="N114" i="49" s="1"/>
  <c r="N113" i="49"/>
  <c r="N112" i="49" s="1"/>
  <c r="N110" i="49"/>
  <c r="N109" i="49" s="1"/>
  <c r="N108" i="49"/>
  <c r="N107" i="49" s="1"/>
  <c r="N105" i="49"/>
  <c r="N104" i="49" s="1"/>
  <c r="N103" i="49"/>
  <c r="N102" i="49" s="1"/>
  <c r="N101" i="49"/>
  <c r="N100" i="49"/>
  <c r="N98" i="49"/>
  <c r="N97" i="49" s="1"/>
  <c r="N96" i="49"/>
  <c r="N95" i="49" s="1"/>
  <c r="N94" i="49"/>
  <c r="N93" i="49" s="1"/>
  <c r="N92" i="49"/>
  <c r="N90" i="49"/>
  <c r="N89" i="49" s="1"/>
  <c r="N86" i="49"/>
  <c r="N85" i="49" s="1"/>
  <c r="N77" i="49"/>
  <c r="N76" i="49"/>
  <c r="N75" i="49"/>
  <c r="N74" i="49"/>
  <c r="N72" i="49"/>
  <c r="N71" i="49" s="1"/>
  <c r="N69" i="49"/>
  <c r="N68" i="49"/>
  <c r="N66" i="49"/>
  <c r="N65" i="49"/>
  <c r="N62" i="49"/>
  <c r="N61" i="49" s="1"/>
  <c r="N59" i="49"/>
  <c r="N57" i="49"/>
  <c r="N56" i="49"/>
  <c r="N54" i="49"/>
  <c r="N53" i="49"/>
  <c r="N52" i="49"/>
  <c r="N51" i="49"/>
  <c r="N49" i="49"/>
  <c r="N48" i="49" s="1"/>
  <c r="N46" i="49"/>
  <c r="N45" i="49" s="1"/>
  <c r="N43" i="49"/>
  <c r="N42" i="49"/>
  <c r="N38" i="49"/>
  <c r="N37" i="49"/>
  <c r="N36" i="49" s="1"/>
  <c r="N35" i="49"/>
  <c r="N34" i="49"/>
  <c r="N33" i="49"/>
  <c r="N31" i="49"/>
  <c r="N30" i="49"/>
  <c r="N28" i="49" s="1"/>
  <c r="N27" i="49"/>
  <c r="N25" i="49"/>
  <c r="N24" i="49"/>
  <c r="N23" i="49"/>
  <c r="N22" i="49"/>
  <c r="G12" i="49"/>
  <c r="G13" i="49"/>
  <c r="G11" i="49"/>
  <c r="G9" i="49"/>
  <c r="H21" i="49"/>
  <c r="I21" i="49"/>
  <c r="J21" i="49"/>
  <c r="K21" i="49"/>
  <c r="L21" i="49"/>
  <c r="M21" i="49"/>
  <c r="H36" i="49"/>
  <c r="I36" i="49"/>
  <c r="J36" i="49"/>
  <c r="K36" i="49"/>
  <c r="L36" i="49"/>
  <c r="M36" i="49"/>
  <c r="H38" i="49"/>
  <c r="I38" i="49"/>
  <c r="J38" i="49"/>
  <c r="K38" i="49"/>
  <c r="L38" i="49"/>
  <c r="M38" i="49"/>
  <c r="H40" i="49"/>
  <c r="I40" i="49"/>
  <c r="J40" i="49"/>
  <c r="K40" i="49"/>
  <c r="L40" i="49"/>
  <c r="M40" i="49"/>
  <c r="H45" i="49"/>
  <c r="I45" i="49"/>
  <c r="J45" i="49"/>
  <c r="K45" i="49"/>
  <c r="L45" i="49"/>
  <c r="M45" i="49"/>
  <c r="H48" i="49"/>
  <c r="I48" i="49"/>
  <c r="J48" i="49"/>
  <c r="K48" i="49"/>
  <c r="L48" i="49"/>
  <c r="M48" i="49"/>
  <c r="H50" i="49"/>
  <c r="I50" i="49"/>
  <c r="J50" i="49"/>
  <c r="K50" i="49"/>
  <c r="L50" i="49"/>
  <c r="M50" i="49"/>
  <c r="H61" i="49"/>
  <c r="I61" i="49"/>
  <c r="J61" i="49"/>
  <c r="K61" i="49"/>
  <c r="L61" i="49"/>
  <c r="M61" i="49"/>
  <c r="H64" i="49"/>
  <c r="I64" i="49"/>
  <c r="J64" i="49"/>
  <c r="K64" i="49"/>
  <c r="L64" i="49"/>
  <c r="M64" i="49"/>
  <c r="H67" i="49"/>
  <c r="I67" i="49"/>
  <c r="J67" i="49"/>
  <c r="K67" i="49"/>
  <c r="L67" i="49"/>
  <c r="L63" i="49" s="1"/>
  <c r="M67" i="49"/>
  <c r="H71" i="49"/>
  <c r="I71" i="49"/>
  <c r="J71" i="49"/>
  <c r="K71" i="49"/>
  <c r="L71" i="49"/>
  <c r="M71" i="49"/>
  <c r="H73" i="49"/>
  <c r="I73" i="49"/>
  <c r="J73" i="49"/>
  <c r="K73" i="49"/>
  <c r="L73" i="49"/>
  <c r="M73" i="49"/>
  <c r="H79" i="49"/>
  <c r="I79" i="49"/>
  <c r="J79" i="49"/>
  <c r="K79" i="49"/>
  <c r="L79" i="49"/>
  <c r="H81" i="49"/>
  <c r="I81" i="49"/>
  <c r="J81" i="49"/>
  <c r="K81" i="49"/>
  <c r="L81" i="49"/>
  <c r="H83" i="49"/>
  <c r="I83" i="49"/>
  <c r="J83" i="49"/>
  <c r="K83" i="49"/>
  <c r="L83" i="49"/>
  <c r="H85" i="49"/>
  <c r="I85" i="49"/>
  <c r="J85" i="49"/>
  <c r="K85" i="49"/>
  <c r="L85" i="49"/>
  <c r="M85" i="49"/>
  <c r="H89" i="49"/>
  <c r="I89" i="49"/>
  <c r="J89" i="49"/>
  <c r="K89" i="49"/>
  <c r="L89" i="49"/>
  <c r="M89" i="49"/>
  <c r="H91" i="49"/>
  <c r="I91" i="49"/>
  <c r="J91" i="49"/>
  <c r="K91" i="49"/>
  <c r="L91" i="49"/>
  <c r="M91" i="49"/>
  <c r="H93" i="49"/>
  <c r="I93" i="49"/>
  <c r="J93" i="49"/>
  <c r="K93" i="49"/>
  <c r="L93" i="49"/>
  <c r="M93" i="49"/>
  <c r="H95" i="49"/>
  <c r="I95" i="49"/>
  <c r="J95" i="49"/>
  <c r="K95" i="49"/>
  <c r="L95" i="49"/>
  <c r="M95" i="49"/>
  <c r="H97" i="49"/>
  <c r="I97" i="49"/>
  <c r="J97" i="49"/>
  <c r="K97" i="49"/>
  <c r="L97" i="49"/>
  <c r="M97" i="49"/>
  <c r="H99" i="49"/>
  <c r="I99" i="49"/>
  <c r="J99" i="49"/>
  <c r="K99" i="49"/>
  <c r="L99" i="49"/>
  <c r="M99" i="49"/>
  <c r="H102" i="49"/>
  <c r="I102" i="49"/>
  <c r="J102" i="49"/>
  <c r="K102" i="49"/>
  <c r="L102" i="49"/>
  <c r="M102" i="49"/>
  <c r="H104" i="49"/>
  <c r="I104" i="49"/>
  <c r="J104" i="49"/>
  <c r="K104" i="49"/>
  <c r="L104" i="49"/>
  <c r="M104" i="49"/>
  <c r="H107" i="49"/>
  <c r="I107" i="49"/>
  <c r="J107" i="49"/>
  <c r="K107" i="49"/>
  <c r="L107" i="49"/>
  <c r="M107" i="49"/>
  <c r="H109" i="49"/>
  <c r="I109" i="49"/>
  <c r="J109" i="49"/>
  <c r="K109" i="49"/>
  <c r="L109" i="49"/>
  <c r="M109" i="49"/>
  <c r="H112" i="49"/>
  <c r="I112" i="49"/>
  <c r="J112" i="49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26" i="49"/>
  <c r="I126" i="49"/>
  <c r="J126" i="49"/>
  <c r="K126" i="49"/>
  <c r="L126" i="49"/>
  <c r="M126" i="49"/>
  <c r="H128" i="49"/>
  <c r="I128" i="49"/>
  <c r="J128" i="49"/>
  <c r="K128" i="49"/>
  <c r="L128" i="49"/>
  <c r="M128" i="49"/>
  <c r="H130" i="49"/>
  <c r="I130" i="49"/>
  <c r="J130" i="49"/>
  <c r="K130" i="49"/>
  <c r="L130" i="49"/>
  <c r="M130" i="49"/>
  <c r="H136" i="49"/>
  <c r="I136" i="49"/>
  <c r="J136" i="49"/>
  <c r="K136" i="49"/>
  <c r="L136" i="49"/>
  <c r="M136" i="49"/>
  <c r="H138" i="49"/>
  <c r="I138" i="49"/>
  <c r="J138" i="49"/>
  <c r="K138" i="49"/>
  <c r="L138" i="49"/>
  <c r="M138" i="49"/>
  <c r="H140" i="49"/>
  <c r="I140" i="49"/>
  <c r="J140" i="49"/>
  <c r="K140" i="49"/>
  <c r="L140" i="49"/>
  <c r="M140" i="49"/>
  <c r="H142" i="49"/>
  <c r="I142" i="49"/>
  <c r="J142" i="49"/>
  <c r="K142" i="49"/>
  <c r="L142" i="49"/>
  <c r="M142" i="49"/>
  <c r="H144" i="49"/>
  <c r="I144" i="49"/>
  <c r="J144" i="49"/>
  <c r="K144" i="49"/>
  <c r="L144" i="49"/>
  <c r="M144" i="49"/>
  <c r="H147" i="49"/>
  <c r="I147" i="49"/>
  <c r="J147" i="49"/>
  <c r="K147" i="49"/>
  <c r="L147" i="49"/>
  <c r="M147" i="49"/>
  <c r="H149" i="49"/>
  <c r="I149" i="49"/>
  <c r="J149" i="49"/>
  <c r="K149" i="49"/>
  <c r="L149" i="49"/>
  <c r="M149" i="49"/>
  <c r="H151" i="49"/>
  <c r="I151" i="49"/>
  <c r="J151" i="49"/>
  <c r="K151" i="49"/>
  <c r="L151" i="49"/>
  <c r="M151" i="49"/>
  <c r="H153" i="49"/>
  <c r="I153" i="49"/>
  <c r="J153" i="49"/>
  <c r="K153" i="49"/>
  <c r="L153" i="49"/>
  <c r="M153" i="49"/>
  <c r="H155" i="49"/>
  <c r="I155" i="49"/>
  <c r="J155" i="49"/>
  <c r="K155" i="49"/>
  <c r="L155" i="49"/>
  <c r="M155" i="49"/>
  <c r="H157" i="49"/>
  <c r="I157" i="49"/>
  <c r="J157" i="49"/>
  <c r="K157" i="49"/>
  <c r="L157" i="49"/>
  <c r="M157" i="49"/>
  <c r="H159" i="49"/>
  <c r="I159" i="49"/>
  <c r="J159" i="49"/>
  <c r="K159" i="49"/>
  <c r="L159" i="49"/>
  <c r="M159" i="49"/>
  <c r="H161" i="49"/>
  <c r="I161" i="49"/>
  <c r="J161" i="49"/>
  <c r="K161" i="49"/>
  <c r="L161" i="49"/>
  <c r="M161" i="49"/>
  <c r="H163" i="49"/>
  <c r="I163" i="49"/>
  <c r="J163" i="49"/>
  <c r="K163" i="49"/>
  <c r="L163" i="49"/>
  <c r="M163" i="49"/>
  <c r="H166" i="49"/>
  <c r="I166" i="49"/>
  <c r="J166" i="49"/>
  <c r="K166" i="49"/>
  <c r="L166" i="49"/>
  <c r="M166" i="49"/>
  <c r="H174" i="49"/>
  <c r="I174" i="49"/>
  <c r="J174" i="49"/>
  <c r="K174" i="49"/>
  <c r="L174" i="49"/>
  <c r="M174" i="49"/>
  <c r="H181" i="49"/>
  <c r="I181" i="49"/>
  <c r="J181" i="49"/>
  <c r="K181" i="49"/>
  <c r="L181" i="49"/>
  <c r="M181" i="49"/>
  <c r="H184" i="49"/>
  <c r="I184" i="49"/>
  <c r="J184" i="49"/>
  <c r="K184" i="49"/>
  <c r="L184" i="49"/>
  <c r="M184" i="49"/>
  <c r="H186" i="49"/>
  <c r="I186" i="49"/>
  <c r="J186" i="49"/>
  <c r="K186" i="49"/>
  <c r="L186" i="49"/>
  <c r="M186" i="49"/>
  <c r="H188" i="49"/>
  <c r="I188" i="49"/>
  <c r="J188" i="49"/>
  <c r="K188" i="49"/>
  <c r="L188" i="49"/>
  <c r="M188" i="49"/>
  <c r="H190" i="49"/>
  <c r="I190" i="49"/>
  <c r="J190" i="49"/>
  <c r="K190" i="49"/>
  <c r="L190" i="49"/>
  <c r="M190" i="49"/>
  <c r="H192" i="49"/>
  <c r="I192" i="49"/>
  <c r="J192" i="49"/>
  <c r="K192" i="49"/>
  <c r="L192" i="49"/>
  <c r="M192" i="49"/>
  <c r="H196" i="49"/>
  <c r="I196" i="49"/>
  <c r="J196" i="49"/>
  <c r="K196" i="49"/>
  <c r="L196" i="49"/>
  <c r="M196" i="49"/>
  <c r="H201" i="49"/>
  <c r="I201" i="49"/>
  <c r="J201" i="49"/>
  <c r="K201" i="49"/>
  <c r="L201" i="49"/>
  <c r="M201" i="49"/>
  <c r="H208" i="49"/>
  <c r="I208" i="49"/>
  <c r="J208" i="49"/>
  <c r="K208" i="49"/>
  <c r="L208" i="49"/>
  <c r="M208" i="49"/>
  <c r="H212" i="49"/>
  <c r="I212" i="49"/>
  <c r="J212" i="49"/>
  <c r="K212" i="49"/>
  <c r="L212" i="49"/>
  <c r="M212" i="49"/>
  <c r="H220" i="49"/>
  <c r="I220" i="49"/>
  <c r="J220" i="49"/>
  <c r="K220" i="49"/>
  <c r="L220" i="49"/>
  <c r="M220" i="49"/>
  <c r="H223" i="49"/>
  <c r="I223" i="49"/>
  <c r="J223" i="49"/>
  <c r="K223" i="49"/>
  <c r="L223" i="49"/>
  <c r="M223" i="49"/>
  <c r="H225" i="49"/>
  <c r="I225" i="49"/>
  <c r="J225" i="49"/>
  <c r="K225" i="49"/>
  <c r="L225" i="49"/>
  <c r="M225" i="49"/>
  <c r="H229" i="49"/>
  <c r="I229" i="49"/>
  <c r="J229" i="49"/>
  <c r="K229" i="49"/>
  <c r="L229" i="49"/>
  <c r="M229" i="49"/>
  <c r="H232" i="49"/>
  <c r="I232" i="49"/>
  <c r="J232" i="49"/>
  <c r="K232" i="49"/>
  <c r="L232" i="49"/>
  <c r="M232" i="49"/>
  <c r="H234" i="49"/>
  <c r="I234" i="49"/>
  <c r="J234" i="49"/>
  <c r="K234" i="49"/>
  <c r="L234" i="49"/>
  <c r="M234" i="49"/>
  <c r="H236" i="49"/>
  <c r="I236" i="49"/>
  <c r="J236" i="49"/>
  <c r="K236" i="49"/>
  <c r="L236" i="49"/>
  <c r="M236" i="49"/>
  <c r="H238" i="49"/>
  <c r="I238" i="49"/>
  <c r="J238" i="49"/>
  <c r="K238" i="49"/>
  <c r="L238" i="49"/>
  <c r="M238" i="49"/>
  <c r="N238" i="49"/>
  <c r="H241" i="49"/>
  <c r="I241" i="49"/>
  <c r="J241" i="49"/>
  <c r="K241" i="49"/>
  <c r="L241" i="49"/>
  <c r="M241" i="49"/>
  <c r="H243" i="49"/>
  <c r="I243" i="49"/>
  <c r="J243" i="49"/>
  <c r="K243" i="49"/>
  <c r="L243" i="49"/>
  <c r="M243" i="49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54" i="49"/>
  <c r="I254" i="49"/>
  <c r="J254" i="49"/>
  <c r="K254" i="49"/>
  <c r="L254" i="49"/>
  <c r="M254" i="49"/>
  <c r="H256" i="49"/>
  <c r="I256" i="49"/>
  <c r="J256" i="49"/>
  <c r="K256" i="49"/>
  <c r="L256" i="49"/>
  <c r="M256" i="49"/>
  <c r="N256" i="49"/>
  <c r="N253" i="49" s="1"/>
  <c r="H259" i="49"/>
  <c r="I259" i="49"/>
  <c r="J259" i="49"/>
  <c r="K259" i="49"/>
  <c r="L259" i="49"/>
  <c r="M259" i="49"/>
  <c r="H261" i="49"/>
  <c r="I261" i="49"/>
  <c r="J261" i="49"/>
  <c r="K261" i="49"/>
  <c r="L261" i="49"/>
  <c r="M261" i="49"/>
  <c r="H263" i="49"/>
  <c r="I263" i="49"/>
  <c r="J263" i="49"/>
  <c r="K263" i="49"/>
  <c r="L263" i="49"/>
  <c r="M263" i="49"/>
  <c r="H265" i="49"/>
  <c r="I265" i="49"/>
  <c r="J265" i="49"/>
  <c r="K265" i="49"/>
  <c r="L265" i="49"/>
  <c r="M265" i="49"/>
  <c r="H267" i="49"/>
  <c r="I267" i="49"/>
  <c r="J267" i="49"/>
  <c r="K267" i="49"/>
  <c r="L267" i="49"/>
  <c r="M267" i="49"/>
  <c r="H270" i="49"/>
  <c r="I270" i="49"/>
  <c r="J270" i="49"/>
  <c r="K270" i="49"/>
  <c r="L270" i="49"/>
  <c r="M270" i="49"/>
  <c r="H276" i="49"/>
  <c r="I276" i="49"/>
  <c r="J276" i="49"/>
  <c r="K276" i="49"/>
  <c r="L276" i="49"/>
  <c r="M276" i="49"/>
  <c r="H280" i="49"/>
  <c r="I280" i="49"/>
  <c r="J280" i="49"/>
  <c r="K280" i="49"/>
  <c r="L280" i="49"/>
  <c r="M280" i="49"/>
  <c r="H287" i="49"/>
  <c r="I287" i="49"/>
  <c r="J287" i="49"/>
  <c r="K287" i="49"/>
  <c r="L287" i="49"/>
  <c r="M287" i="49"/>
  <c r="H295" i="49"/>
  <c r="I295" i="49"/>
  <c r="J295" i="49"/>
  <c r="K295" i="49"/>
  <c r="L295" i="49"/>
  <c r="M295" i="49"/>
  <c r="H298" i="49"/>
  <c r="I298" i="49"/>
  <c r="J298" i="49"/>
  <c r="K298" i="49"/>
  <c r="L298" i="49"/>
  <c r="M298" i="49"/>
  <c r="H306" i="49"/>
  <c r="I306" i="49"/>
  <c r="J306" i="49"/>
  <c r="K306" i="49"/>
  <c r="L306" i="49"/>
  <c r="M306" i="49"/>
  <c r="H314" i="49"/>
  <c r="I314" i="49"/>
  <c r="J314" i="49"/>
  <c r="K314" i="49"/>
  <c r="L314" i="49"/>
  <c r="M314" i="49"/>
  <c r="H316" i="49"/>
  <c r="I316" i="49"/>
  <c r="J316" i="49"/>
  <c r="K316" i="49"/>
  <c r="L316" i="49"/>
  <c r="M316" i="49"/>
  <c r="H319" i="49"/>
  <c r="I319" i="49"/>
  <c r="J319" i="49"/>
  <c r="K319" i="49"/>
  <c r="L319" i="49"/>
  <c r="M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H325" i="49"/>
  <c r="I325" i="49"/>
  <c r="J325" i="49"/>
  <c r="K325" i="49"/>
  <c r="L325" i="49"/>
  <c r="M325" i="49"/>
  <c r="H327" i="49"/>
  <c r="I327" i="49"/>
  <c r="J327" i="49"/>
  <c r="K327" i="49"/>
  <c r="L327" i="49"/>
  <c r="M327" i="49"/>
  <c r="H329" i="49"/>
  <c r="I329" i="49"/>
  <c r="J329" i="49"/>
  <c r="K329" i="49"/>
  <c r="L329" i="49"/>
  <c r="M329" i="49"/>
  <c r="N329" i="49"/>
  <c r="H331" i="49"/>
  <c r="I331" i="49"/>
  <c r="J331" i="49"/>
  <c r="K331" i="49"/>
  <c r="L331" i="49"/>
  <c r="M331" i="49"/>
  <c r="H333" i="49"/>
  <c r="I333" i="49"/>
  <c r="J333" i="49"/>
  <c r="K333" i="49"/>
  <c r="L333" i="49"/>
  <c r="M333" i="49"/>
  <c r="H335" i="49"/>
  <c r="I335" i="49"/>
  <c r="J335" i="49"/>
  <c r="K335" i="49"/>
  <c r="L335" i="49"/>
  <c r="M335" i="49"/>
  <c r="H339" i="49"/>
  <c r="I339" i="49"/>
  <c r="J339" i="49"/>
  <c r="K339" i="49"/>
  <c r="L339" i="49"/>
  <c r="M339" i="49"/>
  <c r="H343" i="49"/>
  <c r="I343" i="49"/>
  <c r="J343" i="49"/>
  <c r="K343" i="49"/>
  <c r="L343" i="49"/>
  <c r="M343" i="49"/>
  <c r="H347" i="49"/>
  <c r="I347" i="49"/>
  <c r="J347" i="49"/>
  <c r="K347" i="49"/>
  <c r="L347" i="49"/>
  <c r="M347" i="49"/>
  <c r="H350" i="49"/>
  <c r="I350" i="49"/>
  <c r="J350" i="49"/>
  <c r="K350" i="49"/>
  <c r="L350" i="49"/>
  <c r="M350" i="49"/>
  <c r="N350" i="49"/>
  <c r="H352" i="49"/>
  <c r="I352" i="49"/>
  <c r="J352" i="49"/>
  <c r="K352" i="49"/>
  <c r="L352" i="49"/>
  <c r="M352" i="49"/>
  <c r="H355" i="49"/>
  <c r="I355" i="49"/>
  <c r="J355" i="49"/>
  <c r="K355" i="49"/>
  <c r="L355" i="49"/>
  <c r="M355" i="49"/>
  <c r="H357" i="49"/>
  <c r="I357" i="49"/>
  <c r="J357" i="49"/>
  <c r="K357" i="49"/>
  <c r="L357" i="49"/>
  <c r="M357" i="49"/>
  <c r="H361" i="49"/>
  <c r="I361" i="49"/>
  <c r="J361" i="49"/>
  <c r="K361" i="49"/>
  <c r="L361" i="49"/>
  <c r="M361" i="49"/>
  <c r="H366" i="49"/>
  <c r="H365" i="49" s="1"/>
  <c r="I366" i="49"/>
  <c r="I365" i="49" s="1"/>
  <c r="J366" i="49"/>
  <c r="J365" i="49" s="1"/>
  <c r="K366" i="49"/>
  <c r="K365" i="49" s="1"/>
  <c r="L366" i="49"/>
  <c r="L365" i="49" s="1"/>
  <c r="M366" i="49"/>
  <c r="M365" i="49" s="1"/>
  <c r="H371" i="49"/>
  <c r="I371" i="49"/>
  <c r="J371" i="49"/>
  <c r="K371" i="49"/>
  <c r="L371" i="49"/>
  <c r="M371" i="49"/>
  <c r="H373" i="49"/>
  <c r="I373" i="49"/>
  <c r="J373" i="49"/>
  <c r="K373" i="49"/>
  <c r="L373" i="49"/>
  <c r="M373" i="49"/>
  <c r="H375" i="49"/>
  <c r="I375" i="49"/>
  <c r="J375" i="49"/>
  <c r="K375" i="49"/>
  <c r="L375" i="49"/>
  <c r="M375" i="49"/>
  <c r="H377" i="49"/>
  <c r="I377" i="49"/>
  <c r="J377" i="49"/>
  <c r="K377" i="49"/>
  <c r="L377" i="49"/>
  <c r="M377" i="49"/>
  <c r="H380" i="49"/>
  <c r="I380" i="49"/>
  <c r="J380" i="49"/>
  <c r="K380" i="49"/>
  <c r="L380" i="49"/>
  <c r="M380" i="49"/>
  <c r="H382" i="49"/>
  <c r="I382" i="49"/>
  <c r="J382" i="49"/>
  <c r="K382" i="49"/>
  <c r="L382" i="49"/>
  <c r="M382" i="49"/>
  <c r="H384" i="49"/>
  <c r="I384" i="49"/>
  <c r="J384" i="49"/>
  <c r="K384" i="49"/>
  <c r="L384" i="49"/>
  <c r="M384" i="49"/>
  <c r="H387" i="49"/>
  <c r="I387" i="49"/>
  <c r="J387" i="49"/>
  <c r="K387" i="49"/>
  <c r="L387" i="49"/>
  <c r="M387" i="49"/>
  <c r="H389" i="49"/>
  <c r="I389" i="49"/>
  <c r="J389" i="49"/>
  <c r="K389" i="49"/>
  <c r="L389" i="49"/>
  <c r="M389" i="49"/>
  <c r="H391" i="49"/>
  <c r="I391" i="49"/>
  <c r="J391" i="49"/>
  <c r="K391" i="49"/>
  <c r="L391" i="49"/>
  <c r="M391" i="49"/>
  <c r="H393" i="49"/>
  <c r="I393" i="49"/>
  <c r="J393" i="49"/>
  <c r="K393" i="49"/>
  <c r="L393" i="49"/>
  <c r="M393" i="49"/>
  <c r="H396" i="49"/>
  <c r="I396" i="49"/>
  <c r="J396" i="49"/>
  <c r="K396" i="49"/>
  <c r="L396" i="49"/>
  <c r="M396" i="49"/>
  <c r="H398" i="49"/>
  <c r="I398" i="49"/>
  <c r="J398" i="49"/>
  <c r="K398" i="49"/>
  <c r="L398" i="49"/>
  <c r="M398" i="49"/>
  <c r="H400" i="49"/>
  <c r="I400" i="49"/>
  <c r="J400" i="49"/>
  <c r="K400" i="49"/>
  <c r="L400" i="49"/>
  <c r="M400" i="49"/>
  <c r="H404" i="49"/>
  <c r="I404" i="49"/>
  <c r="J404" i="49"/>
  <c r="K404" i="49"/>
  <c r="L404" i="49"/>
  <c r="M404" i="49"/>
  <c r="H406" i="49"/>
  <c r="I406" i="49"/>
  <c r="J406" i="49"/>
  <c r="K406" i="49"/>
  <c r="L406" i="49"/>
  <c r="M406" i="49"/>
  <c r="H408" i="49"/>
  <c r="I408" i="49"/>
  <c r="J408" i="49"/>
  <c r="K408" i="49"/>
  <c r="L408" i="49"/>
  <c r="M408" i="49"/>
  <c r="H410" i="49"/>
  <c r="I410" i="49"/>
  <c r="J410" i="49"/>
  <c r="K410" i="49"/>
  <c r="L410" i="49"/>
  <c r="M410" i="49"/>
  <c r="H412" i="49"/>
  <c r="I412" i="49"/>
  <c r="J412" i="49"/>
  <c r="K412" i="49"/>
  <c r="L412" i="49"/>
  <c r="M412" i="49"/>
  <c r="H415" i="49"/>
  <c r="I415" i="49"/>
  <c r="J415" i="49"/>
  <c r="K415" i="49"/>
  <c r="L415" i="49"/>
  <c r="M415" i="49"/>
  <c r="H417" i="49"/>
  <c r="I417" i="49"/>
  <c r="J417" i="49"/>
  <c r="K417" i="49"/>
  <c r="L417" i="49"/>
  <c r="M417" i="49"/>
  <c r="H419" i="49"/>
  <c r="I419" i="49"/>
  <c r="J419" i="49"/>
  <c r="K419" i="49"/>
  <c r="L419" i="49"/>
  <c r="M419" i="49"/>
  <c r="H421" i="49"/>
  <c r="I421" i="49"/>
  <c r="J421" i="49"/>
  <c r="K421" i="49"/>
  <c r="L421" i="49"/>
  <c r="M421" i="49"/>
  <c r="H424" i="49"/>
  <c r="I424" i="49"/>
  <c r="J424" i="49"/>
  <c r="K424" i="49"/>
  <c r="L424" i="49"/>
  <c r="M424" i="49"/>
  <c r="N424" i="49"/>
  <c r="H426" i="49"/>
  <c r="I426" i="49"/>
  <c r="J426" i="49"/>
  <c r="K426" i="49"/>
  <c r="L426" i="49"/>
  <c r="M426" i="49"/>
  <c r="H428" i="49"/>
  <c r="I428" i="49"/>
  <c r="J428" i="49"/>
  <c r="K428" i="49"/>
  <c r="L428" i="49"/>
  <c r="M428" i="49"/>
  <c r="H430" i="49"/>
  <c r="I430" i="49"/>
  <c r="J430" i="49"/>
  <c r="K430" i="49"/>
  <c r="L430" i="49"/>
  <c r="M430" i="49"/>
  <c r="H433" i="49"/>
  <c r="I433" i="49"/>
  <c r="J433" i="49"/>
  <c r="K433" i="49"/>
  <c r="L433" i="49"/>
  <c r="M433" i="49"/>
  <c r="H435" i="49"/>
  <c r="I435" i="49"/>
  <c r="J435" i="49"/>
  <c r="K435" i="49"/>
  <c r="L435" i="49"/>
  <c r="M435" i="49"/>
  <c r="H437" i="49"/>
  <c r="I437" i="49"/>
  <c r="J437" i="49"/>
  <c r="K437" i="49"/>
  <c r="L437" i="49"/>
  <c r="M437" i="49"/>
  <c r="H440" i="49"/>
  <c r="I440" i="49"/>
  <c r="J440" i="49"/>
  <c r="K440" i="49"/>
  <c r="L440" i="49"/>
  <c r="M440" i="49"/>
  <c r="H442" i="49"/>
  <c r="I442" i="49"/>
  <c r="J442" i="49"/>
  <c r="K442" i="49"/>
  <c r="L442" i="49"/>
  <c r="M442" i="49"/>
  <c r="H444" i="49"/>
  <c r="I444" i="49"/>
  <c r="J444" i="49"/>
  <c r="K444" i="49"/>
  <c r="L444" i="49"/>
  <c r="M444" i="49"/>
  <c r="H446" i="49"/>
  <c r="I446" i="49"/>
  <c r="J446" i="49"/>
  <c r="K446" i="49"/>
  <c r="L446" i="49"/>
  <c r="M446" i="49"/>
  <c r="H448" i="49"/>
  <c r="I448" i="49"/>
  <c r="J448" i="49"/>
  <c r="K448" i="49"/>
  <c r="L448" i="49"/>
  <c r="M448" i="49"/>
  <c r="H450" i="49"/>
  <c r="I450" i="49"/>
  <c r="J450" i="49"/>
  <c r="K450" i="49"/>
  <c r="L450" i="49"/>
  <c r="M450" i="49"/>
  <c r="H452" i="49"/>
  <c r="I452" i="49"/>
  <c r="J452" i="49"/>
  <c r="K452" i="49"/>
  <c r="L452" i="49"/>
  <c r="M452" i="49"/>
  <c r="H455" i="49"/>
  <c r="I455" i="49"/>
  <c r="J455" i="49"/>
  <c r="K455" i="49"/>
  <c r="L455" i="49"/>
  <c r="M455" i="49"/>
  <c r="H457" i="49"/>
  <c r="I457" i="49"/>
  <c r="J457" i="49"/>
  <c r="K457" i="49"/>
  <c r="L457" i="49"/>
  <c r="M457" i="49"/>
  <c r="H460" i="49"/>
  <c r="I460" i="49"/>
  <c r="J460" i="49"/>
  <c r="K460" i="49"/>
  <c r="L460" i="49"/>
  <c r="M460" i="49"/>
  <c r="H462" i="49"/>
  <c r="I462" i="49"/>
  <c r="J462" i="49"/>
  <c r="K462" i="49"/>
  <c r="L462" i="49"/>
  <c r="M462" i="49"/>
  <c r="H465" i="49"/>
  <c r="I465" i="49"/>
  <c r="J465" i="49"/>
  <c r="K465" i="49"/>
  <c r="L465" i="49"/>
  <c r="M465" i="49"/>
  <c r="N465" i="49"/>
  <c r="H467" i="49"/>
  <c r="I467" i="49"/>
  <c r="J467" i="49"/>
  <c r="K467" i="49"/>
  <c r="L467" i="49"/>
  <c r="M467" i="49"/>
  <c r="H469" i="49"/>
  <c r="I469" i="49"/>
  <c r="J469" i="49"/>
  <c r="K469" i="49"/>
  <c r="L469" i="49"/>
  <c r="M469" i="49"/>
  <c r="H471" i="49"/>
  <c r="I471" i="49"/>
  <c r="J471" i="49"/>
  <c r="K471" i="49"/>
  <c r="L471" i="49"/>
  <c r="M471" i="49"/>
  <c r="H476" i="49"/>
  <c r="I476" i="49"/>
  <c r="J476" i="49"/>
  <c r="K476" i="49"/>
  <c r="L476" i="49"/>
  <c r="M476" i="49"/>
  <c r="H479" i="49"/>
  <c r="I479" i="49"/>
  <c r="J479" i="49"/>
  <c r="K479" i="49"/>
  <c r="L479" i="49"/>
  <c r="M479" i="49"/>
  <c r="H481" i="49"/>
  <c r="I481" i="49"/>
  <c r="J481" i="49"/>
  <c r="K481" i="49"/>
  <c r="L481" i="49"/>
  <c r="M481" i="49"/>
  <c r="H483" i="49"/>
  <c r="I483" i="49"/>
  <c r="J483" i="49"/>
  <c r="K483" i="49"/>
  <c r="L483" i="49"/>
  <c r="M483" i="49"/>
  <c r="H487" i="49"/>
  <c r="I487" i="49"/>
  <c r="J487" i="49"/>
  <c r="K487" i="49"/>
  <c r="L487" i="49"/>
  <c r="M487" i="49"/>
  <c r="H489" i="49"/>
  <c r="I489" i="49"/>
  <c r="J489" i="49"/>
  <c r="K489" i="49"/>
  <c r="L489" i="49"/>
  <c r="M489" i="49"/>
  <c r="H491" i="49"/>
  <c r="I491" i="49"/>
  <c r="J491" i="49"/>
  <c r="K491" i="49"/>
  <c r="L491" i="49"/>
  <c r="M491" i="49"/>
  <c r="H493" i="49"/>
  <c r="I493" i="49"/>
  <c r="J493" i="49"/>
  <c r="K493" i="49"/>
  <c r="L493" i="49"/>
  <c r="M493" i="49"/>
  <c r="N493" i="49"/>
  <c r="H495" i="49"/>
  <c r="I495" i="49"/>
  <c r="J495" i="49"/>
  <c r="K495" i="49"/>
  <c r="L495" i="49"/>
  <c r="M495" i="49"/>
  <c r="H498" i="49"/>
  <c r="I498" i="49"/>
  <c r="J498" i="49"/>
  <c r="K498" i="49"/>
  <c r="L498" i="49"/>
  <c r="M498" i="49"/>
  <c r="H500" i="49"/>
  <c r="I500" i="49"/>
  <c r="J500" i="49"/>
  <c r="K500" i="49"/>
  <c r="L500" i="49"/>
  <c r="M500" i="49"/>
  <c r="H502" i="49"/>
  <c r="I502" i="49"/>
  <c r="J502" i="49"/>
  <c r="K502" i="49"/>
  <c r="L502" i="49"/>
  <c r="M502" i="49"/>
  <c r="N502" i="49"/>
  <c r="H504" i="49"/>
  <c r="I504" i="49"/>
  <c r="J504" i="49"/>
  <c r="K504" i="49"/>
  <c r="L504" i="49"/>
  <c r="M504" i="49"/>
  <c r="H506" i="49"/>
  <c r="I506" i="49"/>
  <c r="J506" i="49"/>
  <c r="K506" i="49"/>
  <c r="L506" i="49"/>
  <c r="M506" i="49"/>
  <c r="H508" i="49"/>
  <c r="I508" i="49"/>
  <c r="J508" i="49"/>
  <c r="K508" i="49"/>
  <c r="L508" i="49"/>
  <c r="M508" i="49"/>
  <c r="H511" i="49"/>
  <c r="I511" i="49"/>
  <c r="J511" i="49"/>
  <c r="K511" i="49"/>
  <c r="L511" i="49"/>
  <c r="M511" i="49"/>
  <c r="H513" i="49"/>
  <c r="I513" i="49"/>
  <c r="J513" i="49"/>
  <c r="K513" i="49"/>
  <c r="L513" i="49"/>
  <c r="M513" i="49"/>
  <c r="G513" i="49"/>
  <c r="G511" i="49"/>
  <c r="G508" i="49"/>
  <c r="G506" i="49"/>
  <c r="G504" i="49"/>
  <c r="G502" i="49"/>
  <c r="G500" i="49"/>
  <c r="G498" i="49"/>
  <c r="G495" i="49"/>
  <c r="G493" i="49"/>
  <c r="G491" i="49"/>
  <c r="G489" i="49"/>
  <c r="G487" i="49"/>
  <c r="G483" i="49"/>
  <c r="G481" i="49"/>
  <c r="G479" i="49"/>
  <c r="G476" i="49"/>
  <c r="G471" i="49"/>
  <c r="G469" i="49"/>
  <c r="G467" i="49"/>
  <c r="G465" i="49"/>
  <c r="G462" i="49"/>
  <c r="G460" i="49"/>
  <c r="G457" i="49"/>
  <c r="G455" i="49"/>
  <c r="G452" i="49"/>
  <c r="G450" i="49"/>
  <c r="G448" i="49"/>
  <c r="G446" i="49"/>
  <c r="G444" i="49"/>
  <c r="G442" i="49"/>
  <c r="G440" i="49"/>
  <c r="G437" i="49"/>
  <c r="G435" i="49"/>
  <c r="G433" i="49"/>
  <c r="G430" i="49"/>
  <c r="G428" i="49"/>
  <c r="G426" i="49"/>
  <c r="G424" i="49"/>
  <c r="G421" i="49"/>
  <c r="G419" i="49"/>
  <c r="G417" i="49"/>
  <c r="G415" i="49"/>
  <c r="G412" i="49"/>
  <c r="G410" i="49"/>
  <c r="G408" i="49"/>
  <c r="G406" i="49"/>
  <c r="G404" i="49"/>
  <c r="G400" i="49"/>
  <c r="G398" i="49"/>
  <c r="G396" i="49"/>
  <c r="G393" i="49"/>
  <c r="G391" i="49"/>
  <c r="G389" i="49"/>
  <c r="G387" i="49"/>
  <c r="G384" i="49"/>
  <c r="G382" i="49"/>
  <c r="G380" i="49"/>
  <c r="G377" i="49"/>
  <c r="G375" i="49"/>
  <c r="G373" i="49"/>
  <c r="G371" i="49"/>
  <c r="G366" i="49"/>
  <c r="G365" i="49" s="1"/>
  <c r="G361" i="49"/>
  <c r="G357" i="49"/>
  <c r="G355" i="49"/>
  <c r="G352" i="49"/>
  <c r="G350" i="49"/>
  <c r="G347" i="49"/>
  <c r="G343" i="49"/>
  <c r="G339" i="49"/>
  <c r="G335" i="49"/>
  <c r="G333" i="49"/>
  <c r="G331" i="49"/>
  <c r="G329" i="49"/>
  <c r="G327" i="49"/>
  <c r="G325" i="49"/>
  <c r="G323" i="49"/>
  <c r="G321" i="49"/>
  <c r="G319" i="49"/>
  <c r="G316" i="49"/>
  <c r="G314" i="49"/>
  <c r="G306" i="49"/>
  <c r="G298" i="49"/>
  <c r="G295" i="49"/>
  <c r="G287" i="49"/>
  <c r="G280" i="49"/>
  <c r="G276" i="49"/>
  <c r="G270" i="49"/>
  <c r="G267" i="49"/>
  <c r="G265" i="49"/>
  <c r="G263" i="49"/>
  <c r="G261" i="49"/>
  <c r="G259" i="49"/>
  <c r="G256" i="49"/>
  <c r="G254" i="49"/>
  <c r="G251" i="49"/>
  <c r="G249" i="49"/>
  <c r="G247" i="49"/>
  <c r="G245" i="49"/>
  <c r="G243" i="49"/>
  <c r="G241" i="49"/>
  <c r="G238" i="49"/>
  <c r="G236" i="49"/>
  <c r="G234" i="49"/>
  <c r="G232" i="49"/>
  <c r="G229" i="49"/>
  <c r="G225" i="49"/>
  <c r="G223" i="49"/>
  <c r="G220" i="49"/>
  <c r="G212" i="49"/>
  <c r="G208" i="49"/>
  <c r="G201" i="49"/>
  <c r="G196" i="49"/>
  <c r="G192" i="49"/>
  <c r="G190" i="49"/>
  <c r="G188" i="49"/>
  <c r="G186" i="49"/>
  <c r="G184" i="49"/>
  <c r="G181" i="49"/>
  <c r="G174" i="49"/>
  <c r="G166" i="49"/>
  <c r="G163" i="49"/>
  <c r="G161" i="49"/>
  <c r="G159" i="49"/>
  <c r="G157" i="49"/>
  <c r="G155" i="49"/>
  <c r="G153" i="49"/>
  <c r="G151" i="49"/>
  <c r="G149" i="49"/>
  <c r="G147" i="49"/>
  <c r="G144" i="49"/>
  <c r="G142" i="49"/>
  <c r="G140" i="49"/>
  <c r="G138" i="49"/>
  <c r="G136" i="49"/>
  <c r="G130" i="49"/>
  <c r="G128" i="49"/>
  <c r="G126" i="49"/>
  <c r="G123" i="49"/>
  <c r="G121" i="49"/>
  <c r="G119" i="49"/>
  <c r="G117" i="49"/>
  <c r="G114" i="49"/>
  <c r="G112" i="49"/>
  <c r="G109" i="49"/>
  <c r="G107" i="49"/>
  <c r="G104" i="49"/>
  <c r="G102" i="49"/>
  <c r="G99" i="49"/>
  <c r="G97" i="49"/>
  <c r="G95" i="49"/>
  <c r="G93" i="49"/>
  <c r="G91" i="49"/>
  <c r="G89" i="49"/>
  <c r="G85" i="49"/>
  <c r="G83" i="49"/>
  <c r="G81" i="49"/>
  <c r="G79" i="49"/>
  <c r="G73" i="49"/>
  <c r="G71" i="49"/>
  <c r="G67" i="49"/>
  <c r="G64" i="49"/>
  <c r="G61" i="49"/>
  <c r="G50" i="49"/>
  <c r="G48" i="49"/>
  <c r="G45" i="49"/>
  <c r="G40" i="49"/>
  <c r="G38" i="49"/>
  <c r="G36" i="49"/>
  <c r="G21" i="49"/>
  <c r="I183" i="53"/>
  <c r="G395" i="53"/>
  <c r="G313" i="53"/>
  <c r="I313" i="53"/>
  <c r="G432" i="53"/>
  <c r="G370" i="53"/>
  <c r="G70" i="53"/>
  <c r="G485" i="53"/>
  <c r="J440" i="53"/>
  <c r="J435" i="53"/>
  <c r="J446" i="53"/>
  <c r="J186" i="53"/>
  <c r="J408" i="53"/>
  <c r="J419" i="53"/>
  <c r="J430" i="53"/>
  <c r="J423" i="53" s="1"/>
  <c r="J452" i="53"/>
  <c r="J259" i="53"/>
  <c r="J487" i="53"/>
  <c r="J352" i="53"/>
  <c r="J493" i="53"/>
  <c r="J483" i="53"/>
  <c r="J478" i="53" s="1"/>
  <c r="J410" i="53"/>
  <c r="J421" i="53"/>
  <c r="J261" i="53"/>
  <c r="J500" i="53"/>
  <c r="J460" i="53"/>
  <c r="J45" i="53"/>
  <c r="J412" i="53"/>
  <c r="J491" i="53"/>
  <c r="N91" i="49"/>
  <c r="F23" i="52"/>
  <c r="F22" i="52" s="1"/>
  <c r="F19" i="52"/>
  <c r="F14" i="52"/>
  <c r="F10" i="52"/>
  <c r="F9" i="52" s="1"/>
  <c r="K454" i="49" l="1"/>
  <c r="K253" i="49"/>
  <c r="K231" i="49"/>
  <c r="J70" i="49"/>
  <c r="J111" i="53"/>
  <c r="I439" i="53"/>
  <c r="L379" i="49"/>
  <c r="M47" i="49"/>
  <c r="I454" i="49"/>
  <c r="H253" i="49"/>
  <c r="N313" i="49"/>
  <c r="H47" i="53"/>
  <c r="G63" i="53"/>
  <c r="G269" i="53"/>
  <c r="G297" i="49"/>
  <c r="H459" i="53"/>
  <c r="I297" i="49"/>
  <c r="K183" i="49"/>
  <c r="N106" i="49"/>
  <c r="K78" i="49"/>
  <c r="G10" i="53"/>
  <c r="G14" i="53" s="1"/>
  <c r="M88" i="49"/>
  <c r="J510" i="53"/>
  <c r="G253" i="49"/>
  <c r="H510" i="49"/>
  <c r="H269" i="53"/>
  <c r="M454" i="49"/>
  <c r="H395" i="49"/>
  <c r="K354" i="49"/>
  <c r="M297" i="49"/>
  <c r="H269" i="49"/>
  <c r="J269" i="49"/>
  <c r="M219" i="49"/>
  <c r="N225" i="49"/>
  <c r="N318" i="49"/>
  <c r="N339" i="49"/>
  <c r="N357" i="49"/>
  <c r="N366" i="49"/>
  <c r="N365" i="49" s="1"/>
  <c r="N386" i="49"/>
  <c r="N439" i="49"/>
  <c r="N462" i="49"/>
  <c r="N471" i="49"/>
  <c r="I20" i="53"/>
  <c r="G47" i="53"/>
  <c r="J64" i="53"/>
  <c r="G70" i="49"/>
  <c r="G111" i="49"/>
  <c r="G125" i="49"/>
  <c r="G165" i="49"/>
  <c r="G240" i="49"/>
  <c r="G258" i="49"/>
  <c r="G269" i="49"/>
  <c r="G313" i="49"/>
  <c r="G354" i="49"/>
  <c r="G370" i="49"/>
  <c r="G379" i="49"/>
  <c r="G454" i="49"/>
  <c r="G510" i="49"/>
  <c r="J510" i="49"/>
  <c r="M510" i="49"/>
  <c r="I510" i="49"/>
  <c r="L297" i="49"/>
  <c r="H297" i="49"/>
  <c r="L219" i="49"/>
  <c r="H219" i="49"/>
  <c r="J111" i="49"/>
  <c r="J106" i="49"/>
  <c r="M70" i="49"/>
  <c r="N208" i="49"/>
  <c r="I354" i="53"/>
  <c r="J50" i="53"/>
  <c r="I47" i="53"/>
  <c r="H63" i="53"/>
  <c r="I219" i="53"/>
  <c r="J306" i="53"/>
  <c r="J462" i="53"/>
  <c r="J225" i="53"/>
  <c r="J219" i="53" s="1"/>
  <c r="H354" i="53"/>
  <c r="J270" i="53"/>
  <c r="J298" i="53"/>
  <c r="J339" i="53"/>
  <c r="J347" i="53"/>
  <c r="J379" i="53"/>
  <c r="J395" i="53"/>
  <c r="L414" i="49"/>
  <c r="M318" i="49"/>
  <c r="I240" i="49"/>
  <c r="L165" i="49"/>
  <c r="H20" i="49"/>
  <c r="N50" i="49"/>
  <c r="N47" i="49" s="1"/>
  <c r="N67" i="49"/>
  <c r="N73" i="49"/>
  <c r="N130" i="49"/>
  <c r="N125" i="49" s="1"/>
  <c r="N196" i="49"/>
  <c r="N212" i="49"/>
  <c r="N478" i="49"/>
  <c r="G47" i="49"/>
  <c r="J395" i="49"/>
  <c r="L269" i="49"/>
  <c r="L253" i="49"/>
  <c r="M231" i="49"/>
  <c r="I231" i="49"/>
  <c r="K219" i="49"/>
  <c r="I219" i="49"/>
  <c r="I106" i="49"/>
  <c r="H379" i="49"/>
  <c r="L354" i="49"/>
  <c r="I63" i="49"/>
  <c r="K47" i="49"/>
  <c r="N64" i="49"/>
  <c r="G486" i="49"/>
  <c r="J403" i="49"/>
  <c r="H116" i="53"/>
  <c r="H459" i="49"/>
  <c r="H432" i="49"/>
  <c r="N423" i="49"/>
  <c r="L231" i="49"/>
  <c r="J28" i="53"/>
  <c r="J432" i="53"/>
  <c r="L478" i="49"/>
  <c r="H478" i="49"/>
  <c r="N454" i="49"/>
  <c r="M258" i="49"/>
  <c r="L183" i="49"/>
  <c r="J78" i="49"/>
  <c r="H78" i="49"/>
  <c r="N403" i="49"/>
  <c r="J439" i="53"/>
  <c r="L432" i="49"/>
  <c r="K423" i="49"/>
  <c r="J318" i="49"/>
  <c r="N219" i="49"/>
  <c r="H20" i="53"/>
  <c r="G146" i="49"/>
  <c r="N510" i="49"/>
  <c r="N486" i="49"/>
  <c r="J379" i="49"/>
  <c r="J354" i="49"/>
  <c r="J116" i="49"/>
  <c r="G146" i="53"/>
  <c r="G165" i="53"/>
  <c r="H183" i="53"/>
  <c r="J212" i="53"/>
  <c r="J361" i="53"/>
  <c r="J116" i="53"/>
  <c r="L386" i="49"/>
  <c r="L70" i="49"/>
  <c r="H70" i="49"/>
  <c r="N40" i="49"/>
  <c r="N63" i="49"/>
  <c r="N70" i="49"/>
  <c r="N201" i="49"/>
  <c r="N276" i="49"/>
  <c r="N306" i="49"/>
  <c r="H88" i="53"/>
  <c r="G88" i="53"/>
  <c r="J130" i="53"/>
  <c r="J125" i="53" s="1"/>
  <c r="I269" i="53"/>
  <c r="H297" i="53"/>
  <c r="M183" i="49"/>
  <c r="K146" i="49"/>
  <c r="J166" i="53"/>
  <c r="G183" i="53"/>
  <c r="J201" i="53"/>
  <c r="G219" i="53"/>
  <c r="J386" i="53"/>
  <c r="J414" i="53"/>
  <c r="G78" i="49"/>
  <c r="G88" i="49"/>
  <c r="G106" i="49"/>
  <c r="G116" i="49"/>
  <c r="G183" i="49"/>
  <c r="G318" i="49"/>
  <c r="G338" i="49"/>
  <c r="G386" i="49"/>
  <c r="G395" i="49"/>
  <c r="G403" i="49"/>
  <c r="G414" i="49"/>
  <c r="G423" i="49"/>
  <c r="G432" i="49"/>
  <c r="G439" i="49"/>
  <c r="G459" i="49"/>
  <c r="G478" i="49"/>
  <c r="G497" i="49"/>
  <c r="J486" i="49"/>
  <c r="J478" i="49"/>
  <c r="N432" i="49"/>
  <c r="J432" i="49"/>
  <c r="N414" i="49"/>
  <c r="K297" i="49"/>
  <c r="J253" i="49"/>
  <c r="M146" i="49"/>
  <c r="L111" i="49"/>
  <c r="L106" i="49"/>
  <c r="I146" i="53"/>
  <c r="I165" i="53"/>
  <c r="J208" i="53"/>
  <c r="H219" i="53"/>
  <c r="J231" i="53"/>
  <c r="I297" i="53"/>
  <c r="J343" i="53"/>
  <c r="J338" i="53" s="1"/>
  <c r="G354" i="53"/>
  <c r="J357" i="53"/>
  <c r="J366" i="53"/>
  <c r="J365" i="53" s="1"/>
  <c r="J454" i="53"/>
  <c r="J497" i="53"/>
  <c r="N21" i="49"/>
  <c r="G20" i="49"/>
  <c r="G125" i="53"/>
  <c r="G10" i="49"/>
  <c r="G14" i="49" s="1"/>
  <c r="F13" i="52"/>
  <c r="L459" i="49"/>
  <c r="H423" i="49"/>
  <c r="H403" i="49"/>
  <c r="H497" i="49"/>
  <c r="M478" i="49"/>
  <c r="N459" i="49"/>
  <c r="L423" i="49"/>
  <c r="J423" i="49"/>
  <c r="J183" i="49"/>
  <c r="H183" i="49"/>
  <c r="I183" i="49"/>
  <c r="M165" i="49"/>
  <c r="K165" i="49"/>
  <c r="I165" i="49"/>
  <c r="M116" i="49"/>
  <c r="H111" i="49"/>
  <c r="H106" i="49"/>
  <c r="H146" i="53"/>
  <c r="H497" i="53"/>
  <c r="H485" i="53" s="1"/>
  <c r="I485" i="53"/>
  <c r="J47" i="53"/>
  <c r="I395" i="49"/>
  <c r="J219" i="49"/>
  <c r="L146" i="49"/>
  <c r="L47" i="49"/>
  <c r="J47" i="49"/>
  <c r="H47" i="49"/>
  <c r="M20" i="49"/>
  <c r="J20" i="49"/>
  <c r="J240" i="53"/>
  <c r="M386" i="49"/>
  <c r="M379" i="49"/>
  <c r="K379" i="49"/>
  <c r="K370" i="49"/>
  <c r="N370" i="49"/>
  <c r="L370" i="49"/>
  <c r="J370" i="49"/>
  <c r="M354" i="49"/>
  <c r="I354" i="49"/>
  <c r="H354" i="49"/>
  <c r="H338" i="49"/>
  <c r="L318" i="49"/>
  <c r="M313" i="49"/>
  <c r="K313" i="49"/>
  <c r="I313" i="49"/>
  <c r="L313" i="49"/>
  <c r="J313" i="49"/>
  <c r="H313" i="49"/>
  <c r="J297" i="49"/>
  <c r="L258" i="49"/>
  <c r="M253" i="49"/>
  <c r="I253" i="49"/>
  <c r="J240" i="49"/>
  <c r="H240" i="49"/>
  <c r="L240" i="49"/>
  <c r="K70" i="49"/>
  <c r="M63" i="49"/>
  <c r="K63" i="49"/>
  <c r="I47" i="49"/>
  <c r="N99" i="49"/>
  <c r="N111" i="49"/>
  <c r="N166" i="49"/>
  <c r="N192" i="49"/>
  <c r="N287" i="49"/>
  <c r="G20" i="53"/>
  <c r="J73" i="53"/>
  <c r="J70" i="53" s="1"/>
  <c r="H78" i="53"/>
  <c r="H106" i="53"/>
  <c r="J196" i="53"/>
  <c r="J276" i="53"/>
  <c r="J280" i="53"/>
  <c r="H423" i="53"/>
  <c r="H454" i="53"/>
  <c r="G459" i="53"/>
  <c r="I459" i="53"/>
  <c r="H478" i="53"/>
  <c r="J354" i="53"/>
  <c r="J146" i="53"/>
  <c r="J258" i="53"/>
  <c r="I497" i="49"/>
  <c r="J497" i="49"/>
  <c r="M486" i="49"/>
  <c r="K486" i="49"/>
  <c r="I486" i="49"/>
  <c r="L486" i="49"/>
  <c r="H486" i="49"/>
  <c r="K478" i="49"/>
  <c r="I478" i="49"/>
  <c r="M459" i="49"/>
  <c r="K459" i="49"/>
  <c r="I459" i="49"/>
  <c r="M439" i="49"/>
  <c r="I439" i="49"/>
  <c r="J439" i="49"/>
  <c r="M432" i="49"/>
  <c r="K432" i="49"/>
  <c r="I432" i="49"/>
  <c r="M423" i="49"/>
  <c r="I423" i="49"/>
  <c r="M414" i="49"/>
  <c r="K414" i="49"/>
  <c r="I414" i="49"/>
  <c r="J414" i="49"/>
  <c r="H414" i="49"/>
  <c r="M403" i="49"/>
  <c r="K403" i="49"/>
  <c r="I403" i="49"/>
  <c r="L403" i="49"/>
  <c r="M395" i="49"/>
  <c r="K395" i="49"/>
  <c r="M338" i="49"/>
  <c r="K338" i="49"/>
  <c r="I338" i="49"/>
  <c r="L338" i="49"/>
  <c r="J338" i="49"/>
  <c r="H318" i="49"/>
  <c r="M269" i="49"/>
  <c r="K269" i="49"/>
  <c r="I269" i="49"/>
  <c r="N258" i="49"/>
  <c r="J231" i="49"/>
  <c r="L125" i="49"/>
  <c r="I70" i="49"/>
  <c r="H395" i="53"/>
  <c r="J78" i="53"/>
  <c r="J403" i="53"/>
  <c r="G63" i="49"/>
  <c r="G219" i="49"/>
  <c r="G231" i="49"/>
  <c r="K510" i="49"/>
  <c r="L510" i="49"/>
  <c r="N116" i="49"/>
  <c r="N379" i="49"/>
  <c r="M125" i="49"/>
  <c r="L116" i="49"/>
  <c r="H116" i="49"/>
  <c r="M111" i="49"/>
  <c r="M106" i="49"/>
  <c r="I88" i="49"/>
  <c r="N174" i="49"/>
  <c r="N270" i="49"/>
  <c r="N280" i="49"/>
  <c r="N298" i="49"/>
  <c r="N343" i="49"/>
  <c r="N338" i="49" s="1"/>
  <c r="N361" i="49"/>
  <c r="J21" i="53"/>
  <c r="J40" i="53"/>
  <c r="J67" i="53"/>
  <c r="J63" i="53" s="1"/>
  <c r="G78" i="53"/>
  <c r="J99" i="53"/>
  <c r="J88" i="53" s="1"/>
  <c r="H165" i="53"/>
  <c r="J174" i="53"/>
  <c r="J192" i="53"/>
  <c r="G231" i="53"/>
  <c r="I231" i="53"/>
  <c r="I240" i="53"/>
  <c r="H240" i="53"/>
  <c r="J253" i="53"/>
  <c r="H253" i="53"/>
  <c r="I258" i="53"/>
  <c r="J287" i="53"/>
  <c r="H318" i="53"/>
  <c r="G338" i="53"/>
  <c r="G337" i="53" s="1"/>
  <c r="I338" i="53"/>
  <c r="I337" i="53" s="1"/>
  <c r="G454" i="53"/>
  <c r="J471" i="53"/>
  <c r="J459" i="53" s="1"/>
  <c r="G478" i="53"/>
  <c r="I478" i="53"/>
  <c r="K497" i="49"/>
  <c r="N497" i="49"/>
  <c r="L454" i="49"/>
  <c r="H454" i="49"/>
  <c r="L439" i="49"/>
  <c r="I379" i="49"/>
  <c r="K318" i="49"/>
  <c r="K240" i="49"/>
  <c r="H231" i="49"/>
  <c r="H125" i="49"/>
  <c r="K125" i="49"/>
  <c r="K116" i="49"/>
  <c r="I111" i="49"/>
  <c r="K88" i="49"/>
  <c r="L88" i="49"/>
  <c r="J88" i="49"/>
  <c r="H88" i="49"/>
  <c r="I78" i="49"/>
  <c r="L78" i="49"/>
  <c r="K20" i="49"/>
  <c r="I20" i="49"/>
  <c r="L20" i="49"/>
  <c r="N231" i="49"/>
  <c r="N240" i="49"/>
  <c r="J486" i="53"/>
  <c r="J485" i="53" s="1"/>
  <c r="M497" i="49"/>
  <c r="L497" i="49"/>
  <c r="J454" i="49"/>
  <c r="H439" i="49"/>
  <c r="I318" i="49"/>
  <c r="M240" i="49"/>
  <c r="J125" i="49"/>
  <c r="I125" i="49"/>
  <c r="I116" i="49"/>
  <c r="K111" i="49"/>
  <c r="K106" i="49"/>
  <c r="J459" i="49"/>
  <c r="K439" i="49"/>
  <c r="L395" i="49"/>
  <c r="K386" i="49"/>
  <c r="I386" i="49"/>
  <c r="J386" i="49"/>
  <c r="H386" i="49"/>
  <c r="M370" i="49"/>
  <c r="I370" i="49"/>
  <c r="H370" i="49"/>
  <c r="J258" i="49"/>
  <c r="H258" i="49"/>
  <c r="K258" i="49"/>
  <c r="I258" i="49"/>
  <c r="J165" i="49"/>
  <c r="H165" i="49"/>
  <c r="I146" i="49"/>
  <c r="N146" i="49"/>
  <c r="J146" i="49"/>
  <c r="H146" i="49"/>
  <c r="J63" i="49"/>
  <c r="H63" i="49"/>
  <c r="N88" i="49"/>
  <c r="N395" i="49"/>
  <c r="I88" i="53"/>
  <c r="I87" i="53" s="1"/>
  <c r="G106" i="53"/>
  <c r="H231" i="53"/>
  <c r="G318" i="53"/>
  <c r="I318" i="53"/>
  <c r="H338" i="53"/>
  <c r="H337" i="53" s="1"/>
  <c r="L485" i="49" l="1"/>
  <c r="I485" i="49"/>
  <c r="I19" i="53"/>
  <c r="I337" i="49"/>
  <c r="N354" i="49"/>
  <c r="H485" i="49"/>
  <c r="J165" i="53"/>
  <c r="N165" i="49"/>
  <c r="N183" i="49"/>
  <c r="N79" i="49"/>
  <c r="M79" i="49"/>
  <c r="N83" i="49"/>
  <c r="M83" i="49"/>
  <c r="N81" i="49"/>
  <c r="M81" i="49"/>
  <c r="L19" i="49"/>
  <c r="G19" i="49"/>
  <c r="J269" i="53"/>
  <c r="J183" i="53"/>
  <c r="J87" i="53" s="1"/>
  <c r="H19" i="53"/>
  <c r="N297" i="49"/>
  <c r="L218" i="49"/>
  <c r="N20" i="49"/>
  <c r="F30" i="52"/>
  <c r="G15" i="52" s="1"/>
  <c r="G402" i="49"/>
  <c r="G337" i="49"/>
  <c r="J337" i="53"/>
  <c r="I402" i="53"/>
  <c r="J297" i="53"/>
  <c r="J20" i="53"/>
  <c r="J19" i="53" s="1"/>
  <c r="L402" i="49"/>
  <c r="N402" i="49"/>
  <c r="G87" i="49"/>
  <c r="H19" i="49"/>
  <c r="M485" i="49"/>
  <c r="N485" i="49"/>
  <c r="N269" i="49"/>
  <c r="M87" i="49"/>
  <c r="G218" i="53"/>
  <c r="L337" i="49"/>
  <c r="M337" i="49"/>
  <c r="J485" i="49"/>
  <c r="H87" i="53"/>
  <c r="G87" i="53"/>
  <c r="J218" i="49"/>
  <c r="H402" i="49"/>
  <c r="K19" i="49"/>
  <c r="M402" i="49"/>
  <c r="H402" i="53"/>
  <c r="G485" i="49"/>
  <c r="J19" i="49"/>
  <c r="G19" i="53"/>
  <c r="N337" i="49"/>
  <c r="G402" i="53"/>
  <c r="I218" i="53"/>
  <c r="I18" i="53" s="1"/>
  <c r="H218" i="53"/>
  <c r="I19" i="49"/>
  <c r="G218" i="49"/>
  <c r="J402" i="53"/>
  <c r="I218" i="49"/>
  <c r="H337" i="49"/>
  <c r="J337" i="49"/>
  <c r="K337" i="49"/>
  <c r="K402" i="49"/>
  <c r="M218" i="49"/>
  <c r="J402" i="49"/>
  <c r="L87" i="49"/>
  <c r="I87" i="49"/>
  <c r="H218" i="49"/>
  <c r="K485" i="49"/>
  <c r="I402" i="49"/>
  <c r="H87" i="49"/>
  <c r="J87" i="49"/>
  <c r="K87" i="49"/>
  <c r="K218" i="49"/>
  <c r="G29" i="52" l="1"/>
  <c r="G16" i="52"/>
  <c r="G11" i="52"/>
  <c r="G20" i="52"/>
  <c r="G18" i="52"/>
  <c r="G25" i="52"/>
  <c r="J218" i="53"/>
  <c r="J18" i="53" s="1"/>
  <c r="K376" i="53" s="1"/>
  <c r="K375" i="53" s="1"/>
  <c r="N87" i="49"/>
  <c r="G17" i="52"/>
  <c r="G27" i="52"/>
  <c r="G24" i="52"/>
  <c r="G28" i="52"/>
  <c r="G12" i="52"/>
  <c r="G10" i="52" s="1"/>
  <c r="G9" i="52" s="1"/>
  <c r="G26" i="52"/>
  <c r="G21" i="52"/>
  <c r="L18" i="49"/>
  <c r="N78" i="49"/>
  <c r="N19" i="49" s="1"/>
  <c r="M78" i="49"/>
  <c r="M19" i="49" s="1"/>
  <c r="M18" i="49" s="1"/>
  <c r="N218" i="49"/>
  <c r="H18" i="53"/>
  <c r="G18" i="49"/>
  <c r="G18" i="53"/>
  <c r="I18" i="49"/>
  <c r="J18" i="49"/>
  <c r="K18" i="49"/>
  <c r="H18" i="49"/>
  <c r="G19" i="52" l="1"/>
  <c r="G14" i="52"/>
  <c r="G23" i="52"/>
  <c r="G22" i="52" s="1"/>
  <c r="N18" i="49"/>
  <c r="O22" i="49" s="1"/>
  <c r="K145" i="53"/>
  <c r="K144" i="53" s="1"/>
  <c r="O411" i="49"/>
  <c r="O410" i="49" s="1"/>
  <c r="K480" i="53"/>
  <c r="K479" i="53" s="1"/>
  <c r="K54" i="53"/>
  <c r="K474" i="53"/>
  <c r="K301" i="53"/>
  <c r="K197" i="53"/>
  <c r="K470" i="53"/>
  <c r="K469" i="53" s="1"/>
  <c r="K383" i="53"/>
  <c r="K382" i="53" s="1"/>
  <c r="K458" i="53"/>
  <c r="K457" i="53" s="1"/>
  <c r="K167" i="53"/>
  <c r="K160" i="53"/>
  <c r="K159" i="53" s="1"/>
  <c r="K84" i="53"/>
  <c r="K83" i="53" s="1"/>
  <c r="K76" i="53"/>
  <c r="K162" i="53"/>
  <c r="K161" i="53" s="1"/>
  <c r="K268" i="53"/>
  <c r="K267" i="53" s="1"/>
  <c r="K494" i="53"/>
  <c r="K493" i="53" s="1"/>
  <c r="K260" i="53"/>
  <c r="K259" i="53" s="1"/>
  <c r="K436" i="53"/>
  <c r="K435" i="53" s="1"/>
  <c r="K213" i="53"/>
  <c r="K205" i="53"/>
  <c r="K237" i="53"/>
  <c r="K236" i="53" s="1"/>
  <c r="K141" i="53"/>
  <c r="K140" i="53" s="1"/>
  <c r="K180" i="53"/>
  <c r="O332" i="49"/>
  <c r="O331" i="49" s="1"/>
  <c r="K461" i="53"/>
  <c r="K460" i="53" s="1"/>
  <c r="K367" i="53"/>
  <c r="K348" i="53"/>
  <c r="K445" i="53"/>
  <c r="K444" i="53" s="1"/>
  <c r="K397" i="53"/>
  <c r="K396" i="53" s="1"/>
  <c r="K204" i="53"/>
  <c r="K39" i="53"/>
  <c r="K38" i="53" s="1"/>
  <c r="K90" i="53"/>
  <c r="K89" i="53" s="1"/>
  <c r="K96" i="53"/>
  <c r="K95" i="53" s="1"/>
  <c r="K273" i="53"/>
  <c r="K143" i="53"/>
  <c r="K142" i="53" s="1"/>
  <c r="K422" i="53"/>
  <c r="K421" i="53" s="1"/>
  <c r="K77" i="53"/>
  <c r="K131" i="53"/>
  <c r="K49" i="53"/>
  <c r="K48" i="53" s="1"/>
  <c r="K346" i="53"/>
  <c r="K401" i="53"/>
  <c r="K400" i="53" s="1"/>
  <c r="K356" i="53"/>
  <c r="K355" i="53" s="1"/>
  <c r="K369" i="53"/>
  <c r="K230" i="53"/>
  <c r="K229" i="53" s="1"/>
  <c r="K82" i="53"/>
  <c r="K81" i="53" s="1"/>
  <c r="K304" i="53"/>
  <c r="K279" i="53"/>
  <c r="K193" i="53"/>
  <c r="K120" i="53"/>
  <c r="K119" i="53" s="1"/>
  <c r="K372" i="53"/>
  <c r="K371" i="53" s="1"/>
  <c r="K305" i="53"/>
  <c r="K282" i="53"/>
  <c r="K72" i="53"/>
  <c r="K71" i="53" s="1"/>
  <c r="K503" i="53"/>
  <c r="K502" i="53" s="1"/>
  <c r="K392" i="53"/>
  <c r="K391" i="53" s="1"/>
  <c r="K283" i="53"/>
  <c r="K472" i="53"/>
  <c r="K23" i="53"/>
  <c r="K178" i="53"/>
  <c r="K98" i="53"/>
  <c r="K97" i="53" s="1"/>
  <c r="K409" i="53"/>
  <c r="K408" i="53" s="1"/>
  <c r="K447" i="53"/>
  <c r="K446" i="53" s="1"/>
  <c r="K492" i="53"/>
  <c r="K491" i="53" s="1"/>
  <c r="K499" i="53"/>
  <c r="K498" i="53" s="1"/>
  <c r="K385" i="53"/>
  <c r="K384" i="53" s="1"/>
  <c r="K211" i="53"/>
  <c r="K246" i="53"/>
  <c r="K245" i="53" s="1"/>
  <c r="K179" i="53"/>
  <c r="K137" i="53"/>
  <c r="K136" i="53" s="1"/>
  <c r="K22" i="53"/>
  <c r="K154" i="53"/>
  <c r="K153" i="53" s="1"/>
  <c r="K29" i="53"/>
  <c r="K24" i="53"/>
  <c r="K326" i="53"/>
  <c r="K325" i="53" s="1"/>
  <c r="K289" i="53"/>
  <c r="K320" i="53"/>
  <c r="K319" i="53" s="1"/>
  <c r="K132" i="53"/>
  <c r="K324" i="53"/>
  <c r="K323" i="53" s="1"/>
  <c r="K35" i="53"/>
  <c r="K336" i="53"/>
  <c r="K335" i="53" s="1"/>
  <c r="K62" i="53"/>
  <c r="K61" i="53" s="1"/>
  <c r="K25" i="53"/>
  <c r="K512" i="53"/>
  <c r="K511" i="53" s="1"/>
  <c r="K202" i="53"/>
  <c r="K453" i="53"/>
  <c r="K452" i="53" s="1"/>
  <c r="K399" i="53"/>
  <c r="K398" i="53" s="1"/>
  <c r="K27" i="53"/>
  <c r="K281" i="53"/>
  <c r="K150" i="53"/>
  <c r="K149" i="53" s="1"/>
  <c r="K129" i="53"/>
  <c r="K128" i="53" s="1"/>
  <c r="K69" i="53"/>
  <c r="K351" i="53"/>
  <c r="K350" i="53" s="1"/>
  <c r="K434" i="53"/>
  <c r="K433" i="53" s="1"/>
  <c r="K362" i="53"/>
  <c r="K405" i="53"/>
  <c r="K404" i="53" s="1"/>
  <c r="K242" i="53"/>
  <c r="K241" i="53" s="1"/>
  <c r="K58" i="53"/>
  <c r="K124" i="53"/>
  <c r="K123" i="53" s="1"/>
  <c r="K226" i="53"/>
  <c r="K52" i="53"/>
  <c r="K168" i="53"/>
  <c r="K302" i="53"/>
  <c r="K164" i="53"/>
  <c r="K163" i="53" s="1"/>
  <c r="K233" i="53"/>
  <c r="K232" i="53" s="1"/>
  <c r="K110" i="53"/>
  <c r="K109" i="53" s="1"/>
  <c r="K358" i="53"/>
  <c r="K44" i="53"/>
  <c r="K51" i="53"/>
  <c r="K244" i="53"/>
  <c r="K243" i="53" s="1"/>
  <c r="K407" i="53"/>
  <c r="K406" i="53" s="1"/>
  <c r="K425" i="53"/>
  <c r="K424" i="53" s="1"/>
  <c r="K340" i="53"/>
  <c r="K113" i="53"/>
  <c r="K112" i="53" s="1"/>
  <c r="K332" i="53"/>
  <c r="K331" i="53" s="1"/>
  <c r="K37" i="53"/>
  <c r="K36" i="53" s="1"/>
  <c r="K187" i="53"/>
  <c r="K186" i="53" s="1"/>
  <c r="K359" i="53"/>
  <c r="K100" i="53"/>
  <c r="K416" i="53"/>
  <c r="K415" i="53" s="1"/>
  <c r="K496" i="53"/>
  <c r="K495" i="53" s="1"/>
  <c r="K227" i="53"/>
  <c r="K60" i="53"/>
  <c r="K92" i="53"/>
  <c r="K91" i="53" s="1"/>
  <c r="K80" i="53"/>
  <c r="K79" i="53" s="1"/>
  <c r="K344" i="53"/>
  <c r="K228" i="53"/>
  <c r="K207" i="53"/>
  <c r="K169" i="53"/>
  <c r="K224" i="53"/>
  <c r="K223" i="53" s="1"/>
  <c r="K272" i="53"/>
  <c r="K156" i="53"/>
  <c r="K155" i="53" s="1"/>
  <c r="K68" i="53"/>
  <c r="K484" i="53"/>
  <c r="K483" i="53" s="1"/>
  <c r="K310" i="53"/>
  <c r="K475" i="53"/>
  <c r="K330" i="53"/>
  <c r="K329" i="53" s="1"/>
  <c r="K66" i="53"/>
  <c r="K217" i="53"/>
  <c r="K315" i="53"/>
  <c r="K314" i="53" s="1"/>
  <c r="K266" i="53"/>
  <c r="K265" i="53" s="1"/>
  <c r="K427" i="53"/>
  <c r="K426" i="53" s="1"/>
  <c r="K429" i="53"/>
  <c r="K428" i="53" s="1"/>
  <c r="K41" i="53"/>
  <c r="K501" i="53"/>
  <c r="K500" i="53" s="1"/>
  <c r="K173" i="53"/>
  <c r="K42" i="53"/>
  <c r="K363" i="53"/>
  <c r="K309" i="53"/>
  <c r="K307" i="53"/>
  <c r="K191" i="53"/>
  <c r="K190" i="53" s="1"/>
  <c r="K26" i="53"/>
  <c r="K59" i="53"/>
  <c r="K122" i="53"/>
  <c r="K121" i="53" s="1"/>
  <c r="K148" i="53"/>
  <c r="K147" i="53" s="1"/>
  <c r="K300" i="53"/>
  <c r="K288" i="53"/>
  <c r="K293" i="53"/>
  <c r="K86" i="53"/>
  <c r="K85" i="53" s="1"/>
  <c r="K198" i="53"/>
  <c r="K176" i="53"/>
  <c r="K264" i="53"/>
  <c r="K263" i="53" s="1"/>
  <c r="K215" i="53"/>
  <c r="K468" i="53"/>
  <c r="K467" i="53" s="1"/>
  <c r="K312" i="53"/>
  <c r="K443" i="53"/>
  <c r="K442" i="53" s="1"/>
  <c r="K418" i="53"/>
  <c r="K417" i="53" s="1"/>
  <c r="K194" i="53"/>
  <c r="K275" i="53"/>
  <c r="K257" i="53"/>
  <c r="K256" i="53" s="1"/>
  <c r="K209" i="53"/>
  <c r="K441" i="53"/>
  <c r="K440" i="53" s="1"/>
  <c r="K342" i="53"/>
  <c r="K216" i="53"/>
  <c r="K509" i="53"/>
  <c r="K508" i="53" s="1"/>
  <c r="K322" i="53"/>
  <c r="K321" i="53" s="1"/>
  <c r="K449" i="53"/>
  <c r="K448" i="53" s="1"/>
  <c r="K103" i="53"/>
  <c r="K102" i="53" s="1"/>
  <c r="K46" i="53"/>
  <c r="K45" i="53" s="1"/>
  <c r="K94" i="53"/>
  <c r="K93" i="53" s="1"/>
  <c r="K56" i="53"/>
  <c r="K255" i="53"/>
  <c r="K254" i="53" s="1"/>
  <c r="K285" i="53"/>
  <c r="K456" i="53"/>
  <c r="K455" i="53" s="1"/>
  <c r="K514" i="53"/>
  <c r="K513" i="53" s="1"/>
  <c r="K115" i="53"/>
  <c r="K114" i="53" s="1"/>
  <c r="K111" i="53" s="1"/>
  <c r="K290" i="53"/>
  <c r="K65" i="53"/>
  <c r="K74" i="53"/>
  <c r="K206" i="53"/>
  <c r="K345" i="53"/>
  <c r="K177" i="53"/>
  <c r="K221" i="53"/>
  <c r="K220" i="53" s="1"/>
  <c r="K451" i="53"/>
  <c r="K450" i="53" s="1"/>
  <c r="K334" i="53"/>
  <c r="K333" i="53" s="1"/>
  <c r="K30" i="53"/>
  <c r="K505" i="53"/>
  <c r="K504" i="53" s="1"/>
  <c r="K463" i="53"/>
  <c r="K101" i="53"/>
  <c r="K99" i="53" s="1"/>
  <c r="K200" i="53"/>
  <c r="K158" i="53"/>
  <c r="K157" i="53" s="1"/>
  <c r="K135" i="53"/>
  <c r="K299" i="53"/>
  <c r="K473" i="53"/>
  <c r="K364" i="53"/>
  <c r="K133" i="53"/>
  <c r="K291" i="53"/>
  <c r="K286" i="53"/>
  <c r="K311" i="53"/>
  <c r="K292" i="53"/>
  <c r="K105" i="53"/>
  <c r="K104" i="53" s="1"/>
  <c r="K349" i="53"/>
  <c r="K347" i="53" s="1"/>
  <c r="K378" i="53"/>
  <c r="K377" i="53" s="1"/>
  <c r="K171" i="53"/>
  <c r="K381" i="53"/>
  <c r="K380" i="53" s="1"/>
  <c r="K466" i="53"/>
  <c r="K465" i="53" s="1"/>
  <c r="K214" i="53"/>
  <c r="K411" i="53"/>
  <c r="K410" i="53" s="1"/>
  <c r="K172" i="53"/>
  <c r="K239" i="53"/>
  <c r="K238" i="53" s="1"/>
  <c r="K368" i="53"/>
  <c r="K34" i="53"/>
  <c r="K303" i="53"/>
  <c r="K490" i="53"/>
  <c r="K489" i="53" s="1"/>
  <c r="K420" i="53"/>
  <c r="K419" i="53" s="1"/>
  <c r="K182" i="53"/>
  <c r="K181" i="53" s="1"/>
  <c r="K55" i="53"/>
  <c r="K438" i="53"/>
  <c r="K437" i="53" s="1"/>
  <c r="K210" i="53"/>
  <c r="K262" i="53"/>
  <c r="K261" i="53" s="1"/>
  <c r="K75" i="53"/>
  <c r="K53" i="53"/>
  <c r="K353" i="53"/>
  <c r="K352" i="53" s="1"/>
  <c r="K413" i="53"/>
  <c r="K412" i="53" s="1"/>
  <c r="K507" i="53"/>
  <c r="K506" i="53" s="1"/>
  <c r="K195" i="53"/>
  <c r="K152" i="53"/>
  <c r="K151" i="53" s="1"/>
  <c r="K328" i="53"/>
  <c r="K327" i="53" s="1"/>
  <c r="K252" i="53"/>
  <c r="K251" i="53" s="1"/>
  <c r="K31" i="53"/>
  <c r="K394" i="53"/>
  <c r="K393" i="53" s="1"/>
  <c r="K57" i="53"/>
  <c r="K488" i="53"/>
  <c r="K487" i="53" s="1"/>
  <c r="K317" i="53"/>
  <c r="K316" i="53" s="1"/>
  <c r="K464" i="53"/>
  <c r="K271" i="53"/>
  <c r="K222" i="53"/>
  <c r="K341" i="53"/>
  <c r="K284" i="53"/>
  <c r="K360" i="53"/>
  <c r="K296" i="53"/>
  <c r="K295" i="53" s="1"/>
  <c r="K248" i="53"/>
  <c r="K247" i="53" s="1"/>
  <c r="K175" i="53"/>
  <c r="K185" i="53"/>
  <c r="K184" i="53" s="1"/>
  <c r="K308" i="53"/>
  <c r="K431" i="53"/>
  <c r="K430" i="53" s="1"/>
  <c r="K203" i="53"/>
  <c r="K33" i="53"/>
  <c r="K108" i="53"/>
  <c r="K107" i="53" s="1"/>
  <c r="K277" i="53"/>
  <c r="K189" i="53"/>
  <c r="K188" i="53" s="1"/>
  <c r="K43" i="53"/>
  <c r="K118" i="53"/>
  <c r="K117" i="53" s="1"/>
  <c r="K477" i="53"/>
  <c r="K476" i="53" s="1"/>
  <c r="K134" i="53"/>
  <c r="K127" i="53"/>
  <c r="K126" i="53" s="1"/>
  <c r="K250" i="53"/>
  <c r="K249" i="53" s="1"/>
  <c r="K390" i="53"/>
  <c r="K389" i="53" s="1"/>
  <c r="K139" i="53"/>
  <c r="K138" i="53" s="1"/>
  <c r="K278" i="53"/>
  <c r="K235" i="53"/>
  <c r="K234" i="53" s="1"/>
  <c r="K32" i="53"/>
  <c r="K482" i="53"/>
  <c r="K481" i="53" s="1"/>
  <c r="K294" i="53"/>
  <c r="K170" i="53"/>
  <c r="K388" i="53"/>
  <c r="K387" i="53" s="1"/>
  <c r="K274" i="53"/>
  <c r="K374" i="53"/>
  <c r="K373" i="53" s="1"/>
  <c r="K199" i="53"/>
  <c r="K253" i="53"/>
  <c r="G13" i="52" l="1"/>
  <c r="G30" i="52" s="1"/>
  <c r="K379" i="53"/>
  <c r="K510" i="53"/>
  <c r="K67" i="53"/>
  <c r="O409" i="49"/>
  <c r="O408" i="49" s="1"/>
  <c r="O514" i="49"/>
  <c r="O513" i="49" s="1"/>
  <c r="O242" i="49"/>
  <c r="O241" i="49" s="1"/>
  <c r="O235" i="49"/>
  <c r="O234" i="49" s="1"/>
  <c r="O477" i="49"/>
  <c r="O476" i="49" s="1"/>
  <c r="O291" i="49"/>
  <c r="O66" i="49"/>
  <c r="O405" i="49"/>
  <c r="O404" i="49" s="1"/>
  <c r="O407" i="49"/>
  <c r="O406" i="49" s="1"/>
  <c r="O470" i="49"/>
  <c r="O469" i="49" s="1"/>
  <c r="O24" i="49"/>
  <c r="O131" i="49"/>
  <c r="O177" i="49"/>
  <c r="O57" i="49"/>
  <c r="O217" i="49"/>
  <c r="O33" i="49"/>
  <c r="O496" i="49"/>
  <c r="O495" i="49" s="1"/>
  <c r="O148" i="49"/>
  <c r="O147" i="49" s="1"/>
  <c r="O294" i="49"/>
  <c r="O164" i="49"/>
  <c r="O163" i="49" s="1"/>
  <c r="O194" i="49"/>
  <c r="O100" i="49"/>
  <c r="O305" i="49"/>
  <c r="O362" i="49"/>
  <c r="O277" i="49"/>
  <c r="O441" i="49"/>
  <c r="O440" i="49" s="1"/>
  <c r="O296" i="49"/>
  <c r="O295" i="49" s="1"/>
  <c r="O378" i="49"/>
  <c r="O377" i="49" s="1"/>
  <c r="O179" i="49"/>
  <c r="O101" i="49"/>
  <c r="O99" i="49" s="1"/>
  <c r="O381" i="49"/>
  <c r="O380" i="49" s="1"/>
  <c r="O143" i="49"/>
  <c r="O142" i="49" s="1"/>
  <c r="O35" i="49"/>
  <c r="O299" i="49"/>
  <c r="O509" i="49"/>
  <c r="O508" i="49" s="1"/>
  <c r="O336" i="49"/>
  <c r="O335" i="49" s="1"/>
  <c r="O216" i="49"/>
  <c r="O494" i="49"/>
  <c r="O493" i="49" s="1"/>
  <c r="O43" i="49"/>
  <c r="O141" i="49"/>
  <c r="O140" i="49" s="1"/>
  <c r="O427" i="49"/>
  <c r="O426" i="49" s="1"/>
  <c r="O154" i="49"/>
  <c r="O153" i="49" s="1"/>
  <c r="O445" i="49"/>
  <c r="O444" i="49" s="1"/>
  <c r="O185" i="49"/>
  <c r="O184" i="49" s="1"/>
  <c r="O293" i="49"/>
  <c r="O53" i="49"/>
  <c r="O281" i="49"/>
  <c r="O113" i="49"/>
  <c r="O112" i="49" s="1"/>
  <c r="O443" i="49"/>
  <c r="O442" i="49" s="1"/>
  <c r="O26" i="49"/>
  <c r="O68" i="49"/>
  <c r="O288" i="49"/>
  <c r="O342" i="49"/>
  <c r="O82" i="49"/>
  <c r="O81" i="49" s="1"/>
  <c r="O224" i="49"/>
  <c r="O223" i="49" s="1"/>
  <c r="O461" i="49"/>
  <c r="O460" i="49" s="1"/>
  <c r="O456" i="49"/>
  <c r="O455" i="49" s="1"/>
  <c r="O213" i="49"/>
  <c r="O367" i="49"/>
  <c r="O105" i="49"/>
  <c r="O104" i="49" s="1"/>
  <c r="O315" i="49"/>
  <c r="O314" i="49" s="1"/>
  <c r="O239" i="49"/>
  <c r="O238" i="49" s="1"/>
  <c r="O480" i="49"/>
  <c r="O479" i="49" s="1"/>
  <c r="O344" i="49"/>
  <c r="O289" i="49"/>
  <c r="O475" i="49"/>
  <c r="O187" i="49"/>
  <c r="O186" i="49" s="1"/>
  <c r="O230" i="49"/>
  <c r="O229" i="49" s="1"/>
  <c r="O346" i="49"/>
  <c r="O133" i="49"/>
  <c r="O292" i="49"/>
  <c r="O340" i="49"/>
  <c r="O284" i="49"/>
  <c r="O222" i="49"/>
  <c r="O175" i="49"/>
  <c r="O55" i="49"/>
  <c r="O170" i="49"/>
  <c r="O80" i="49"/>
  <c r="O79" i="49" s="1"/>
  <c r="O438" i="49"/>
  <c r="O437" i="49" s="1"/>
  <c r="O505" i="49"/>
  <c r="O504" i="49" s="1"/>
  <c r="O348" i="49"/>
  <c r="O356" i="49"/>
  <c r="O355" i="49" s="1"/>
  <c r="O278" i="49"/>
  <c r="O54" i="49"/>
  <c r="O59" i="49"/>
  <c r="O84" i="49"/>
  <c r="O83" i="49" s="1"/>
  <c r="O90" i="49"/>
  <c r="O89" i="49" s="1"/>
  <c r="O41" i="49"/>
  <c r="O200" i="49"/>
  <c r="O482" i="49"/>
  <c r="O481" i="49" s="1"/>
  <c r="O264" i="49"/>
  <c r="O263" i="49" s="1"/>
  <c r="O210" i="49"/>
  <c r="O434" i="49"/>
  <c r="O433" i="49" s="1"/>
  <c r="O180" i="49"/>
  <c r="O202" i="49"/>
  <c r="O397" i="49"/>
  <c r="O396" i="49" s="1"/>
  <c r="O484" i="49"/>
  <c r="O483" i="49" s="1"/>
  <c r="O189" i="49"/>
  <c r="O188" i="49" s="1"/>
  <c r="O237" i="49"/>
  <c r="O236" i="49" s="1"/>
  <c r="O273" i="49"/>
  <c r="O312" i="49"/>
  <c r="O260" i="49"/>
  <c r="O259" i="49" s="1"/>
  <c r="O27" i="49"/>
  <c r="O488" i="49"/>
  <c r="O487" i="49" s="1"/>
  <c r="O191" i="49"/>
  <c r="O190" i="49" s="1"/>
  <c r="O463" i="49"/>
  <c r="O449" i="49"/>
  <c r="O448" i="49" s="1"/>
  <c r="O349" i="49"/>
  <c r="O129" i="49"/>
  <c r="O128" i="49" s="1"/>
  <c r="O168" i="49"/>
  <c r="O268" i="49"/>
  <c r="O267" i="49" s="1"/>
  <c r="O233" i="49"/>
  <c r="O232" i="49" s="1"/>
  <c r="O390" i="49"/>
  <c r="O389" i="49" s="1"/>
  <c r="O182" i="49"/>
  <c r="O181" i="49" s="1"/>
  <c r="O120" i="49"/>
  <c r="O119" i="49" s="1"/>
  <c r="O137" i="49"/>
  <c r="O136" i="49" s="1"/>
  <c r="O214" i="49"/>
  <c r="O399" i="49"/>
  <c r="O398" i="49" s="1"/>
  <c r="O115" i="49"/>
  <c r="O114" i="49" s="1"/>
  <c r="O392" i="49"/>
  <c r="O391" i="49" s="1"/>
  <c r="O92" i="49"/>
  <c r="O91" i="49" s="1"/>
  <c r="O221" i="49"/>
  <c r="O220" i="49" s="1"/>
  <c r="O301" i="49"/>
  <c r="O422" i="49"/>
  <c r="O421" i="49" s="1"/>
  <c r="O39" i="49"/>
  <c r="O38" i="49" s="1"/>
  <c r="O262" i="49"/>
  <c r="O261" i="49" s="1"/>
  <c r="O490" i="49"/>
  <c r="O489" i="49" s="1"/>
  <c r="O499" i="49"/>
  <c r="O498" i="49" s="1"/>
  <c r="O507" i="49"/>
  <c r="O506" i="49" s="1"/>
  <c r="O302" i="49"/>
  <c r="O274" i="49"/>
  <c r="O150" i="49"/>
  <c r="O149" i="49" s="1"/>
  <c r="O308" i="49"/>
  <c r="O413" i="49"/>
  <c r="O412" i="49" s="1"/>
  <c r="O124" i="49"/>
  <c r="O123" i="49" s="1"/>
  <c r="O74" i="49"/>
  <c r="O320" i="49"/>
  <c r="O319" i="49" s="1"/>
  <c r="O425" i="49"/>
  <c r="O424" i="49" s="1"/>
  <c r="O62" i="49"/>
  <c r="O61" i="49" s="1"/>
  <c r="O436" i="49"/>
  <c r="O435" i="49" s="1"/>
  <c r="O266" i="49"/>
  <c r="O265" i="49" s="1"/>
  <c r="O353" i="49"/>
  <c r="O352" i="49" s="1"/>
  <c r="O65" i="49"/>
  <c r="O64" i="49" s="1"/>
  <c r="O122" i="49"/>
  <c r="O121" i="49" s="1"/>
  <c r="O37" i="49"/>
  <c r="O36" i="49" s="1"/>
  <c r="O401" i="49"/>
  <c r="O400" i="49" s="1"/>
  <c r="O376" i="49"/>
  <c r="O375" i="49" s="1"/>
  <c r="O326" i="49"/>
  <c r="O325" i="49" s="1"/>
  <c r="O195" i="49"/>
  <c r="O44" i="49"/>
  <c r="O420" i="49"/>
  <c r="O419" i="49" s="1"/>
  <c r="O363" i="49"/>
  <c r="O160" i="49"/>
  <c r="O159" i="49" s="1"/>
  <c r="O257" i="49"/>
  <c r="O256" i="49" s="1"/>
  <c r="O75" i="49"/>
  <c r="O30" i="49"/>
  <c r="O255" i="49"/>
  <c r="O254" i="49" s="1"/>
  <c r="O334" i="49"/>
  <c r="O333" i="49" s="1"/>
  <c r="O156" i="49"/>
  <c r="O155" i="49" s="1"/>
  <c r="O172" i="49"/>
  <c r="O103" i="49"/>
  <c r="O102" i="49" s="1"/>
  <c r="O34" i="49"/>
  <c r="O226" i="49"/>
  <c r="O451" i="49"/>
  <c r="O450" i="49" s="1"/>
  <c r="O167" i="49"/>
  <c r="O447" i="49"/>
  <c r="O446" i="49" s="1"/>
  <c r="O110" i="49"/>
  <c r="O109" i="49" s="1"/>
  <c r="O108" i="49"/>
  <c r="O107" i="49" s="1"/>
  <c r="O307" i="49"/>
  <c r="O492" i="49"/>
  <c r="O491" i="49" s="1"/>
  <c r="O351" i="49"/>
  <c r="O350" i="49" s="1"/>
  <c r="O468" i="49"/>
  <c r="O467" i="49" s="1"/>
  <c r="O364" i="49"/>
  <c r="O503" i="49"/>
  <c r="O502" i="49" s="1"/>
  <c r="O244" i="49"/>
  <c r="O243" i="49" s="1"/>
  <c r="O345" i="49"/>
  <c r="O324" i="49"/>
  <c r="O323" i="49" s="1"/>
  <c r="O205" i="49"/>
  <c r="O72" i="49"/>
  <c r="O71" i="49" s="1"/>
  <c r="O464" i="49"/>
  <c r="O462" i="49" s="1"/>
  <c r="O176" i="49"/>
  <c r="O383" i="49"/>
  <c r="O382" i="49" s="1"/>
  <c r="O429" i="49"/>
  <c r="O428" i="49" s="1"/>
  <c r="O199" i="49"/>
  <c r="O204" i="49"/>
  <c r="O76" i="49"/>
  <c r="O178" i="49"/>
  <c r="O322" i="49"/>
  <c r="O321" i="49" s="1"/>
  <c r="O248" i="49"/>
  <c r="O247" i="49" s="1"/>
  <c r="O359" i="49"/>
  <c r="O58" i="49"/>
  <c r="O453" i="49"/>
  <c r="O452" i="49" s="1"/>
  <c r="O275" i="49"/>
  <c r="O512" i="49"/>
  <c r="O511" i="49" s="1"/>
  <c r="O510" i="49" s="1"/>
  <c r="O360" i="49"/>
  <c r="O162" i="49"/>
  <c r="O161" i="49" s="1"/>
  <c r="O69" i="49"/>
  <c r="O67" i="49" s="1"/>
  <c r="O98" i="49"/>
  <c r="O97" i="49" s="1"/>
  <c r="O197" i="49"/>
  <c r="O228" i="49"/>
  <c r="O206" i="49"/>
  <c r="O372" i="49"/>
  <c r="O371" i="49" s="1"/>
  <c r="O472" i="49"/>
  <c r="O173" i="49"/>
  <c r="O158" i="49"/>
  <c r="O157" i="49" s="1"/>
  <c r="O31" i="49"/>
  <c r="O134" i="49"/>
  <c r="O458" i="49"/>
  <c r="O457" i="49" s="1"/>
  <c r="O209" i="49"/>
  <c r="O374" i="49"/>
  <c r="O373" i="49" s="1"/>
  <c r="O60" i="49"/>
  <c r="O145" i="49"/>
  <c r="O144" i="49" s="1"/>
  <c r="O86" i="49"/>
  <c r="O85" i="49" s="1"/>
  <c r="O96" i="49"/>
  <c r="O95" i="49" s="1"/>
  <c r="O388" i="49"/>
  <c r="O387" i="49" s="1"/>
  <c r="O51" i="49"/>
  <c r="O23" i="49"/>
  <c r="O385" i="49"/>
  <c r="O384" i="49" s="1"/>
  <c r="O309" i="49"/>
  <c r="O431" i="49"/>
  <c r="O430" i="49" s="1"/>
  <c r="O285" i="49"/>
  <c r="O246" i="49"/>
  <c r="O245" i="49" s="1"/>
  <c r="O272" i="49"/>
  <c r="O303" i="49"/>
  <c r="O207" i="49"/>
  <c r="O474" i="49"/>
  <c r="O169" i="49"/>
  <c r="O94" i="49"/>
  <c r="O93" i="49" s="1"/>
  <c r="O418" i="49"/>
  <c r="O417" i="49" s="1"/>
  <c r="O282" i="49"/>
  <c r="O501" i="49"/>
  <c r="O500" i="49" s="1"/>
  <c r="O203" i="49"/>
  <c r="O49" i="49"/>
  <c r="O48" i="49" s="1"/>
  <c r="O132" i="49"/>
  <c r="O46" i="49"/>
  <c r="O45" i="49" s="1"/>
  <c r="O118" i="49"/>
  <c r="O117" i="49" s="1"/>
  <c r="O139" i="49"/>
  <c r="O138" i="49" s="1"/>
  <c r="O52" i="49"/>
  <c r="O394" i="49"/>
  <c r="O393" i="49" s="1"/>
  <c r="O77" i="49"/>
  <c r="O215" i="49"/>
  <c r="O300" i="49"/>
  <c r="O290" i="49"/>
  <c r="O127" i="49"/>
  <c r="O126" i="49" s="1"/>
  <c r="O283" i="49"/>
  <c r="O279" i="49"/>
  <c r="O252" i="49"/>
  <c r="O251" i="49" s="1"/>
  <c r="O310" i="49"/>
  <c r="O358" i="49"/>
  <c r="O42" i="49"/>
  <c r="O193" i="49"/>
  <c r="O341" i="49"/>
  <c r="O317" i="49"/>
  <c r="O316" i="49" s="1"/>
  <c r="O313" i="49" s="1"/>
  <c r="O227" i="49"/>
  <c r="O152" i="49"/>
  <c r="O151" i="49" s="1"/>
  <c r="O32" i="49"/>
  <c r="O304" i="49"/>
  <c r="O466" i="49"/>
  <c r="O465" i="49" s="1"/>
  <c r="O250" i="49"/>
  <c r="O249" i="49" s="1"/>
  <c r="O416" i="49"/>
  <c r="O415" i="49" s="1"/>
  <c r="O56" i="49"/>
  <c r="O271" i="49"/>
  <c r="O311" i="49"/>
  <c r="O473" i="49"/>
  <c r="O171" i="49"/>
  <c r="O25" i="49"/>
  <c r="O369" i="49"/>
  <c r="O198" i="49"/>
  <c r="O368" i="49"/>
  <c r="O366" i="49" s="1"/>
  <c r="O365" i="49" s="1"/>
  <c r="O330" i="49"/>
  <c r="O329" i="49" s="1"/>
  <c r="O211" i="49"/>
  <c r="O328" i="49"/>
  <c r="O327" i="49" s="1"/>
  <c r="O29" i="49"/>
  <c r="O135" i="49"/>
  <c r="O286" i="49"/>
  <c r="K366" i="53"/>
  <c r="K365" i="53" s="1"/>
  <c r="K357" i="53"/>
  <c r="K432" i="53"/>
  <c r="K471" i="53"/>
  <c r="K395" i="53"/>
  <c r="K21" i="53"/>
  <c r="K454" i="53"/>
  <c r="K192" i="53"/>
  <c r="K106" i="53"/>
  <c r="K270" i="53"/>
  <c r="K130" i="53"/>
  <c r="K196" i="53"/>
  <c r="K225" i="53"/>
  <c r="K219" i="53" s="1"/>
  <c r="K40" i="53"/>
  <c r="K28" i="53"/>
  <c r="K201" i="53"/>
  <c r="K280" i="53"/>
  <c r="K146" i="53"/>
  <c r="K361" i="53"/>
  <c r="K78" i="53"/>
  <c r="K231" i="53"/>
  <c r="K370" i="53"/>
  <c r="K339" i="53"/>
  <c r="K486" i="53"/>
  <c r="K386" i="53"/>
  <c r="K174" i="53"/>
  <c r="K403" i="53"/>
  <c r="K212" i="53"/>
  <c r="K306" i="53"/>
  <c r="K64" i="53"/>
  <c r="K63" i="53" s="1"/>
  <c r="K478" i="53"/>
  <c r="K343" i="53"/>
  <c r="K423" i="53"/>
  <c r="K73" i="53"/>
  <c r="K70" i="53" s="1"/>
  <c r="K439" i="53"/>
  <c r="K497" i="53"/>
  <c r="K258" i="53"/>
  <c r="K116" i="53"/>
  <c r="K50" i="53"/>
  <c r="K47" i="53" s="1"/>
  <c r="K318" i="53"/>
  <c r="K298" i="53"/>
  <c r="K88" i="53"/>
  <c r="K208" i="53"/>
  <c r="K414" i="53"/>
  <c r="K462" i="53"/>
  <c r="K313" i="53"/>
  <c r="K276" i="53"/>
  <c r="K166" i="53"/>
  <c r="K287" i="53"/>
  <c r="K240" i="53"/>
  <c r="K125" i="53"/>
  <c r="O231" i="49" l="1"/>
  <c r="K165" i="53"/>
  <c r="O192" i="49"/>
  <c r="K485" i="53"/>
  <c r="O395" i="49"/>
  <c r="O253" i="49"/>
  <c r="O339" i="49"/>
  <c r="O40" i="49"/>
  <c r="O276" i="49"/>
  <c r="O454" i="49"/>
  <c r="O343" i="49"/>
  <c r="O432" i="49"/>
  <c r="O111" i="49"/>
  <c r="O403" i="49"/>
  <c r="O287" i="49"/>
  <c r="O212" i="49"/>
  <c r="O78" i="49"/>
  <c r="O258" i="49"/>
  <c r="O486" i="49"/>
  <c r="O116" i="49"/>
  <c r="O439" i="49"/>
  <c r="O347" i="49"/>
  <c r="O478" i="49"/>
  <c r="O414" i="49"/>
  <c r="O174" i="49"/>
  <c r="O63" i="49"/>
  <c r="O318" i="49"/>
  <c r="O196" i="49"/>
  <c r="O21" i="49"/>
  <c r="O270" i="49"/>
  <c r="O73" i="49"/>
  <c r="O70" i="49" s="1"/>
  <c r="O88" i="49"/>
  <c r="O423" i="49"/>
  <c r="O379" i="49"/>
  <c r="O370" i="49"/>
  <c r="O497" i="49"/>
  <c r="O361" i="49"/>
  <c r="O386" i="49"/>
  <c r="O106" i="49"/>
  <c r="O225" i="49"/>
  <c r="O219" i="49" s="1"/>
  <c r="O208" i="49"/>
  <c r="O166" i="49"/>
  <c r="O306" i="49"/>
  <c r="O50" i="49"/>
  <c r="O47" i="49" s="1"/>
  <c r="O240" i="49"/>
  <c r="O146" i="49"/>
  <c r="O357" i="49"/>
  <c r="O201" i="49"/>
  <c r="O471" i="49"/>
  <c r="O459" i="49" s="1"/>
  <c r="O280" i="49"/>
  <c r="O130" i="49"/>
  <c r="O125" i="49" s="1"/>
  <c r="O28" i="49"/>
  <c r="O298" i="49"/>
  <c r="K354" i="53"/>
  <c r="K459" i="53"/>
  <c r="K402" i="53" s="1"/>
  <c r="K183" i="53"/>
  <c r="K87" i="53" s="1"/>
  <c r="K20" i="53"/>
  <c r="K19" i="53" s="1"/>
  <c r="K338" i="53"/>
  <c r="K337" i="53" s="1"/>
  <c r="K269" i="53"/>
  <c r="K297" i="53"/>
  <c r="O354" i="49" l="1"/>
  <c r="O338" i="49"/>
  <c r="O485" i="49"/>
  <c r="O165" i="49"/>
  <c r="O20" i="49"/>
  <c r="O19" i="49" s="1"/>
  <c r="O402" i="49"/>
  <c r="O269" i="49"/>
  <c r="O183" i="49"/>
  <c r="O87" i="49" s="1"/>
  <c r="O297" i="49"/>
  <c r="K218" i="53"/>
  <c r="K18" i="53" s="1"/>
  <c r="O337" i="49" l="1"/>
  <c r="O218" i="49"/>
  <c r="O18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 shapeId="0" xr:uid="{00000000-0006-0000-0000-000003000000}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8" authorId="0" shapeId="0" xr:uid="{00000000-0006-0000-0000-000004000000}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8" authorId="0" shapeId="0" xr:uid="{00000000-0006-0000-0000-000005000000}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8" authorId="0" shapeId="0" xr:uid="{00000000-0006-0000-0000-000006000000}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8" authorId="0" shapeId="0" xr:uid="{00000000-0006-0000-0000-000007000000}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8" authorId="0" shapeId="0" xr:uid="{00000000-0006-0000-0000-000008000000}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8" authorId="0" shapeId="0" xr:uid="{00000000-0006-0000-0000-000009000000}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8" authorId="0" shapeId="0" xr:uid="{00000000-0006-0000-0000-00000A000000}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D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U8" authorId="0" shapeId="0" xr:uid="{00000000-0006-0000-0100-000002000000}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<sst xmlns="http://schemas.openxmlformats.org/spreadsheetml/2006/main" count="4957" uniqueCount="1413">
  <si>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</si>
  <si>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</si>
  <si>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</si>
  <si>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</si>
  <si>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</si>
  <si>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</si>
  <si>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</si>
  <si>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</si>
  <si>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</si>
  <si>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</si>
  <si>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</si>
  <si>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</si>
  <si>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</si>
  <si>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</si>
  <si>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</si>
  <si>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</si>
  <si>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</si>
  <si>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</si>
  <si>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</si>
  <si>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</si>
  <si>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</si>
  <si>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</si>
  <si>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</si>
  <si>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</si>
  <si>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</si>
  <si>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</si>
  <si>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</si>
  <si>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</si>
  <si>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</si>
  <si>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</si>
  <si>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</si>
  <si>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</si>
  <si>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</si>
  <si>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</si>
  <si>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</si>
  <si>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</si>
  <si>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</si>
  <si>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</si>
  <si>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</si>
  <si>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</si>
  <si>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</si>
  <si>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</si>
  <si>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</si>
  <si>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</si>
  <si>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</si>
  <si>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</si>
  <si>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</si>
  <si>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</si>
  <si>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</si>
  <si>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</si>
  <si>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</si>
  <si>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</si>
  <si>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</si>
  <si>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</si>
  <si>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</si>
  <si>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</si>
  <si>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</si>
  <si>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</si>
  <si>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</si>
  <si>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</si>
  <si>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</si>
  <si>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</si>
  <si>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</si>
  <si>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</si>
  <si>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</si>
  <si>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</si>
  <si>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</si>
  <si>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</si>
  <si>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</si>
  <si>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</si>
  <si>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</si>
  <si>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</si>
  <si>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</si>
  <si>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</si>
  <si>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</si>
  <si>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</si>
  <si>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</si>
  <si>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</si>
  <si>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</si>
  <si>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</si>
  <si>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</si>
  <si>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</si>
  <si>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</si>
  <si>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</si>
  <si>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</si>
  <si>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</si>
  <si>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</si>
  <si>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</si>
  <si>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</si>
  <si>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</si>
  <si>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</si>
  <si>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</si>
  <si>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</si>
  <si>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</si>
  <si>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</si>
  <si>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</si>
  <si>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</si>
  <si>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</si>
  <si>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</si>
  <si>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</si>
  <si>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</si>
  <si>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</si>
  <si>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</si>
  <si>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</si>
  <si>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</si>
  <si>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</si>
  <si>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</si>
  <si>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</si>
  <si>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</si>
  <si>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</si>
  <si>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</si>
  <si>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</si>
  <si>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</si>
  <si>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</si>
  <si>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</si>
  <si>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</si>
  <si>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</si>
  <si>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</si>
  <si>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</si>
  <si>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</si>
  <si>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</si>
  <si>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</si>
  <si>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</si>
  <si>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</si>
  <si>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</si>
  <si>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</si>
  <si>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</si>
  <si>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</si>
  <si>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</si>
  <si>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</si>
  <si>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</si>
  <si>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</si>
  <si>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</si>
  <si>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</si>
  <si>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</si>
  <si>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</si>
  <si>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</si>
  <si>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</si>
  <si>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</si>
  <si>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</si>
  <si>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</si>
  <si>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</si>
  <si>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</si>
  <si>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</si>
  <si>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</si>
  <si>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</si>
  <si>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</si>
  <si>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</si>
  <si>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</si>
  <si>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</si>
  <si>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</si>
  <si>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</si>
  <si>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</si>
  <si>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</si>
  <si>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</si>
  <si>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</si>
  <si>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</si>
  <si>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</si>
  <si>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</si>
  <si>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</si>
  <si>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</si>
  <si>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</si>
  <si>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</si>
  <si>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</si>
  <si>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</si>
  <si>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</si>
  <si>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</si>
  <si>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</si>
  <si>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</si>
  <si>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</si>
  <si>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</si>
  <si>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</si>
  <si>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</si>
  <si>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</si>
  <si>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</si>
  <si>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</si>
  <si>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</si>
  <si>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</si>
  <si>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</si>
  <si>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</si>
  <si>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</si>
  <si>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</si>
  <si>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</si>
  <si>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</si>
  <si>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</si>
  <si>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</si>
  <si>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</si>
  <si>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</si>
  <si>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</si>
  <si>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</si>
  <si>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</si>
  <si>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</si>
  <si>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</si>
  <si>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</si>
  <si>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</si>
  <si>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</si>
  <si>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</si>
  <si>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</si>
  <si>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</si>
  <si>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</si>
  <si>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</si>
  <si>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</si>
  <si>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</si>
  <si>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</si>
  <si>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</si>
  <si>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</si>
  <si>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</si>
  <si>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</si>
  <si>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</si>
  <si>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</si>
  <si>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</si>
  <si>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</si>
  <si>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</si>
  <si>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</si>
  <si>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</si>
  <si>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</si>
  <si>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</si>
  <si>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</si>
  <si>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</si>
  <si>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</si>
  <si>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</si>
  <si>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</si>
  <si>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</si>
  <si>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</si>
  <si>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</si>
  <si>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</si>
  <si>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</si>
  <si>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</si>
  <si>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</si>
  <si>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</si>
  <si>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</si>
  <si>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</si>
  <si>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</si>
  <si>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</si>
  <si>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</si>
  <si>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</si>
  <si>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</si>
  <si>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</si>
  <si>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</si>
  <si>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</si>
  <si>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</si>
  <si>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</si>
  <si>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</si>
  <si>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</si>
  <si>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</si>
  <si>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</si>
  <si>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</si>
  <si>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</si>
  <si>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</si>
  <si>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</si>
  <si>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</si>
  <si>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</si>
  <si>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</si>
  <si>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</si>
  <si>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</si>
  <si>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</si>
  <si>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</si>
  <si>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</si>
  <si>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</si>
  <si>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</si>
  <si>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</si>
  <si>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</si>
  <si>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</si>
  <si>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</si>
  <si>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</si>
  <si>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</si>
  <si>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</si>
  <si>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</si>
  <si>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</si>
  <si>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</si>
  <si>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</si>
  <si>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</si>
  <si>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</si>
  <si>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</si>
  <si>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</si>
  <si>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</si>
  <si>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</si>
  <si>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</si>
  <si>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</si>
  <si>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</si>
  <si>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</si>
  <si>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</si>
  <si>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</si>
  <si>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</si>
  <si>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</si>
  <si>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</si>
  <si>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</si>
  <si>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</si>
  <si>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</si>
  <si>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</si>
  <si>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</si>
  <si>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</si>
  <si>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</si>
  <si>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</si>
  <si>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</si>
  <si>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</si>
  <si>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</si>
  <si>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</si>
  <si>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</si>
  <si>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</si>
  <si>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</si>
  <si>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</si>
  <si>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</si>
  <si>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</si>
  <si>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</si>
  <si>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</si>
  <si>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</si>
  <si>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</si>
  <si>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</si>
  <si>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</si>
  <si>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</si>
  <si>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</si>
  <si>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</si>
  <si>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</si>
  <si>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</si>
  <si>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</si>
  <si>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</si>
  <si>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</si>
  <si>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</si>
  <si>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</si>
  <si>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</si>
  <si>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</si>
  <si>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</si>
  <si>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</si>
  <si>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</si>
  <si>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</si>
  <si>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</si>
  <si>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</si>
  <si>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</si>
  <si>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</si>
  <si>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</si>
  <si>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</si>
  <si>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</si>
  <si>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</si>
  <si>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</si>
  <si>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</si>
  <si>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</si>
  <si>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</si>
  <si>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</si>
  <si>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</si>
  <si>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</si>
  <si>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</si>
  <si>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</si>
  <si>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</si>
  <si>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</si>
  <si>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</si>
  <si>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</si>
  <si>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</si>
  <si>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</si>
  <si>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</si>
  <si>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</si>
  <si>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</si>
  <si>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</si>
  <si>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</si>
  <si>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</si>
  <si>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</si>
  <si>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</si>
  <si>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</si>
  <si>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</si>
  <si>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</si>
  <si>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</si>
  <si>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</si>
  <si>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</si>
  <si>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</si>
  <si>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</si>
  <si>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</si>
  <si>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</si>
  <si>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</si>
  <si>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</si>
  <si>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</si>
  <si>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</si>
  <si>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</si>
  <si>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</si>
  <si>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</si>
  <si>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</si>
  <si>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</si>
  <si>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</si>
  <si>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</si>
  <si>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</si>
  <si>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</si>
  <si>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</si>
  <si>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</si>
  <si>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</si>
  <si>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</si>
  <si>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</si>
  <si>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</si>
  <si>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</si>
  <si>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</si>
  <si>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</si>
  <si>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</si>
  <si>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</si>
  <si>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</si>
  <si>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</si>
  <si>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</si>
  <si>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</si>
  <si>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</si>
  <si>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</si>
  <si>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</si>
  <si>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</si>
  <si>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</si>
  <si>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</si>
  <si>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</si>
  <si>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</si>
  <si>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</si>
  <si>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</si>
  <si>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</si>
  <si>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</si>
  <si>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</si>
  <si>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</si>
  <si>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</si>
  <si>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</si>
  <si>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</si>
  <si>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</si>
  <si>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</si>
  <si>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</si>
  <si>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</si>
  <si>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</si>
  <si>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</si>
  <si>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</si>
  <si>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</si>
  <si>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</si>
  <si>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</si>
  <si>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</si>
  <si>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</si>
  <si>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</si>
  <si>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</si>
  <si>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</si>
  <si>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</si>
  <si>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</si>
  <si>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</si>
  <si>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</si>
  <si>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</si>
  <si>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</si>
  <si>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</si>
  <si>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</si>
  <si>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</si>
  <si>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</si>
  <si>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</si>
  <si>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</si>
  <si>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</si>
  <si>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</si>
  <si>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</si>
  <si>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</si>
  <si>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</si>
  <si>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</si>
  <si>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</si>
  <si>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</si>
  <si>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</si>
  <si>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</si>
  <si>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</si>
  <si>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</si>
  <si>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</si>
  <si>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</si>
  <si>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</si>
  <si>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</si>
  <si>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</si>
  <si>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</si>
  <si>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</si>
  <si>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</si>
  <si>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</si>
  <si>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</si>
  <si>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</si>
  <si>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</si>
  <si>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</si>
  <si>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</si>
  <si>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</si>
  <si>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</si>
  <si>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</si>
  <si>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</si>
  <si>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</si>
  <si>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Anticipo Financiero</t>
  </si>
  <si>
    <t>Venta Servicios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</si>
  <si>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</si>
  <si>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</si>
  <si>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</si>
  <si>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</si>
  <si>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</si>
  <si>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</si>
  <si>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</si>
  <si>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</si>
  <si>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</si>
  <si>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</si>
  <si>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</si>
  <si>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</si>
  <si>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</si>
  <si>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</si>
  <si>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</si>
  <si>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</si>
  <si>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</si>
  <si>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</si>
  <si>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</si>
  <si>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</si>
  <si>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</si>
  <si>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</si>
  <si>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</si>
  <si>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</si>
  <si>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</si>
  <si>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</si>
  <si>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</si>
  <si>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</si>
  <si>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</si>
  <si>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</si>
  <si>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</si>
  <si>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</si>
  <si>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</si>
  <si>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</si>
  <si>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</si>
  <si>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</si>
  <si>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</si>
  <si>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</si>
  <si>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</si>
  <si>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</si>
  <si>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</si>
  <si>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</si>
  <si>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</si>
  <si>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</si>
  <si>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</si>
  <si>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</si>
  <si>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</si>
  <si>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</si>
  <si>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</si>
  <si>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</si>
  <si>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</si>
  <si>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</si>
  <si>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</si>
  <si>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</si>
  <si>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</si>
  <si>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</si>
  <si>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</si>
  <si>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</si>
  <si>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</si>
  <si>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</si>
  <si>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</si>
  <si>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</si>
  <si>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</si>
  <si>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</si>
  <si>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</si>
  <si>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</si>
  <si>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</si>
  <si>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</si>
  <si>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</si>
  <si>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</si>
  <si>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</si>
  <si>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</si>
  <si>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</si>
  <si>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</si>
  <si>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</si>
  <si>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</si>
  <si>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</si>
  <si>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</si>
  <si>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</si>
  <si>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</si>
  <si>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</si>
  <si>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</si>
  <si>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</si>
  <si>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</si>
  <si>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</si>
  <si>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</si>
  <si>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</si>
  <si>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</si>
  <si>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</si>
  <si>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</si>
  <si>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</si>
  <si>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</si>
  <si>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</si>
  <si>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</si>
  <si>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</si>
  <si>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</si>
  <si>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</si>
  <si>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</si>
  <si>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</si>
  <si>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</si>
  <si>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</si>
  <si>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</si>
  <si>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</si>
  <si>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</si>
  <si>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</si>
  <si>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</si>
  <si>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</si>
  <si>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</si>
  <si>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</si>
  <si>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</si>
  <si>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</si>
  <si>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</si>
  <si>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</si>
  <si>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</si>
  <si>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</si>
  <si>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</si>
  <si>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</si>
  <si>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</si>
  <si>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</si>
  <si>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</si>
  <si>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</si>
  <si>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</si>
  <si>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</si>
  <si>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</si>
  <si>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</si>
  <si>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</si>
  <si>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</si>
  <si>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</si>
  <si>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</si>
  <si>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</si>
  <si>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</si>
  <si>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</si>
  <si>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</si>
  <si>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</si>
  <si>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</si>
  <si>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</si>
  <si>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</si>
  <si>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</si>
  <si>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</si>
  <si>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</si>
  <si>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</si>
  <si>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</si>
  <si>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</si>
  <si>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</si>
  <si>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</si>
  <si>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</si>
  <si>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</si>
  <si>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</si>
  <si>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</si>
  <si>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</si>
  <si>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</si>
  <si>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</si>
  <si>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</si>
  <si>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</si>
  <si>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</si>
  <si>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</si>
  <si>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</si>
  <si>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</si>
  <si>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</si>
  <si>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</si>
  <si>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</si>
  <si>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</si>
  <si>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</si>
  <si>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</si>
  <si>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</si>
  <si>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</si>
  <si>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</si>
  <si>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</si>
  <si>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</si>
  <si>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</si>
  <si>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</si>
  <si>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</si>
  <si>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</si>
  <si>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</si>
  <si>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</si>
  <si>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</si>
  <si>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</si>
  <si>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</si>
  <si>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</si>
  <si>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</si>
  <si>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</si>
  <si>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</si>
  <si>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</si>
  <si>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</si>
  <si>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</si>
  <si>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</si>
  <si>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</si>
  <si>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</si>
  <si>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</si>
  <si>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</si>
  <si>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</si>
  <si>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</si>
  <si>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</si>
  <si>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</si>
  <si>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</si>
  <si>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</si>
  <si>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</si>
  <si>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</si>
  <si>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</si>
  <si>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</si>
  <si>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</si>
  <si>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</si>
  <si>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</si>
  <si>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</si>
  <si>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</si>
  <si>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</si>
  <si>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</si>
  <si>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</si>
  <si>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</si>
  <si>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</si>
  <si>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</si>
  <si>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</si>
  <si>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</si>
  <si>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</si>
  <si>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</si>
  <si>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</si>
  <si>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</si>
  <si>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</si>
  <si>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</si>
  <si>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</si>
  <si>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</si>
  <si>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</si>
  <si>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</si>
  <si>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</si>
  <si>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</si>
  <si>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</si>
  <si>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</si>
  <si>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</si>
  <si>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</si>
  <si>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</si>
  <si>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</si>
  <si>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</si>
  <si>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</si>
  <si>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</si>
  <si>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</si>
  <si>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</si>
  <si>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</si>
  <si>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</si>
  <si>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</si>
  <si>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</si>
  <si>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</si>
  <si>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</si>
  <si>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</si>
  <si>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</si>
  <si>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</si>
  <si>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</si>
  <si>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</si>
  <si>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</si>
  <si>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</si>
  <si>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</si>
  <si>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</si>
  <si>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</si>
  <si>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</si>
  <si>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</si>
  <si>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</si>
  <si>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</si>
  <si>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</si>
  <si>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</si>
  <si>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</si>
  <si>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</si>
  <si>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</si>
  <si>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</si>
  <si>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</si>
  <si>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</si>
  <si>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</si>
  <si>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</si>
  <si>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</si>
  <si>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</si>
  <si>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</si>
  <si>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</si>
  <si>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</si>
  <si>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</si>
  <si>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</si>
  <si>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</si>
  <si>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</si>
  <si>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</si>
  <si>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</si>
  <si>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</si>
  <si>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</si>
  <si>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</si>
  <si>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</si>
  <si>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</si>
  <si>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</si>
  <si>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</si>
  <si>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</si>
  <si>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</si>
  <si>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</si>
  <si>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</si>
  <si>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</si>
  <si>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</si>
  <si>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</si>
  <si>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</si>
  <si>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</si>
  <si>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</si>
  <si>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</si>
  <si>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</si>
  <si>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</si>
  <si>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</si>
  <si>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</si>
  <si>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</si>
  <si>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</si>
  <si>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</si>
  <si>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</si>
  <si>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</si>
  <si>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</si>
  <si>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</si>
  <si>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</si>
  <si>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</si>
  <si>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</si>
  <si>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</si>
  <si>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</si>
  <si>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</si>
  <si>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</si>
  <si>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</si>
  <si>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</si>
  <si>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</si>
  <si>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</si>
  <si>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</si>
  <si>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</si>
  <si>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</si>
  <si>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</si>
  <si>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</si>
  <si>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</si>
  <si>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</si>
  <si>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</si>
  <si>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</si>
  <si>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</si>
  <si>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</si>
  <si>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</si>
  <si>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</si>
  <si>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</si>
  <si>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</si>
  <si>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</si>
  <si>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</si>
  <si>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</si>
  <si>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</si>
  <si>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</si>
  <si>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</si>
  <si>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</si>
  <si>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</si>
  <si>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</si>
  <si>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</si>
  <si>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</si>
  <si>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</si>
  <si>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</si>
  <si>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</si>
  <si>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</si>
  <si>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</si>
  <si>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</si>
  <si>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</si>
  <si>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</si>
  <si>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</si>
  <si>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</si>
  <si>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</si>
  <si>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</si>
  <si>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</si>
  <si>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</si>
  <si>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</si>
  <si>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</si>
  <si>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</si>
  <si>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</si>
  <si>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</si>
  <si>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</si>
  <si>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</si>
  <si>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</si>
  <si>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</si>
  <si>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</si>
  <si>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</si>
  <si>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</si>
  <si>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</si>
  <si>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</si>
  <si>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</si>
  <si>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</si>
  <si>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</si>
  <si>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</si>
  <si>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</si>
  <si>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</si>
  <si>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</si>
  <si>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</si>
  <si>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</si>
  <si>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</si>
  <si>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</si>
  <si>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</si>
  <si>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</si>
  <si>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</si>
  <si>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</si>
  <si>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</si>
  <si>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</si>
  <si>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</si>
  <si>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</si>
  <si>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</si>
  <si>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</si>
  <si>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</si>
  <si>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</si>
  <si>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</si>
  <si>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</si>
  <si>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</si>
  <si>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</si>
  <si>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</si>
  <si>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</si>
  <si>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</si>
  <si>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</si>
  <si>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</si>
  <si>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</si>
  <si>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</si>
  <si>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</si>
  <si>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</si>
  <si>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</si>
  <si>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</si>
  <si>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</si>
  <si>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</si>
  <si>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</si>
  <si>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</si>
  <si>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</si>
  <si>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</si>
  <si>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</si>
  <si>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</si>
  <si>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</si>
  <si>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</si>
  <si>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</si>
  <si>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</si>
  <si>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</si>
  <si>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</si>
  <si>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</si>
  <si>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</si>
  <si>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</si>
  <si>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</si>
  <si>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</si>
  <si>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</si>
  <si>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</si>
  <si>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</si>
  <si>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</si>
  <si>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</si>
  <si>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</si>
  <si>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</si>
  <si>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</si>
  <si>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</si>
  <si>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</si>
  <si>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</si>
  <si>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</si>
  <si>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</si>
  <si>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</si>
  <si>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</si>
  <si>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</si>
  <si>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</si>
  <si>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</si>
  <si>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</si>
  <si>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</si>
  <si>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</si>
  <si>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</si>
  <si>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</si>
  <si>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</si>
  <si>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</si>
  <si>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</si>
  <si>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</si>
  <si>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</si>
  <si>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</si>
  <si>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</si>
  <si>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</si>
  <si>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</si>
  <si>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</si>
  <si>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</si>
  <si>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</si>
  <si>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</si>
  <si>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</si>
  <si>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</si>
  <si>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</si>
  <si>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</si>
  <si>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</si>
  <si>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</si>
  <si>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</si>
  <si>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</si>
  <si>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</si>
  <si>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</si>
  <si>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</si>
  <si>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</si>
  <si>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</si>
  <si>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</si>
  <si>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</si>
  <si>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</si>
  <si>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</si>
  <si>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</si>
  <si>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</si>
  <si>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</si>
  <si>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</si>
  <si>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</si>
  <si>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</si>
  <si>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</si>
  <si>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</si>
  <si>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</si>
  <si>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</si>
  <si>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</si>
  <si>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</si>
  <si>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</si>
  <si>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</si>
  <si>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</si>
  <si>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</si>
  <si>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</si>
  <si>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</si>
  <si>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</si>
  <si>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</si>
  <si>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</si>
  <si>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</si>
  <si>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</si>
  <si>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</si>
  <si>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</si>
  <si>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</si>
  <si>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</si>
  <si>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</si>
  <si>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</si>
  <si>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</si>
  <si>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</si>
  <si>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</si>
  <si>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</si>
  <si>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</si>
  <si>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</si>
  <si>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</si>
  <si>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</si>
  <si>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</si>
  <si>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</si>
  <si>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</si>
  <si>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</si>
  <si>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</si>
  <si>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</si>
  <si>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</si>
  <si>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</si>
  <si>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</si>
  <si>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</si>
  <si>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</si>
  <si>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</si>
  <si>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</si>
  <si>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</si>
  <si>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</si>
  <si>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</si>
  <si>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</si>
  <si>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</si>
  <si>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</si>
  <si>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</si>
  <si>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</si>
  <si>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</si>
  <si>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</si>
  <si>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</si>
  <si>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</si>
  <si>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</si>
  <si>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</si>
  <si>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</si>
  <si>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</si>
  <si>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</si>
  <si>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</si>
  <si>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</si>
  <si>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</si>
  <si>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</si>
  <si>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</si>
  <si>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</si>
  <si>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</si>
  <si>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</si>
  <si>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</si>
  <si>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</si>
  <si>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</si>
  <si>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</si>
  <si>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</si>
  <si>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</si>
  <si>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</si>
  <si>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</si>
  <si>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</si>
  <si>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</si>
  <si>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</si>
  <si>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</si>
  <si>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</si>
  <si>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</si>
  <si>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</si>
  <si>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</si>
  <si>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</si>
  <si>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</si>
  <si>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</si>
  <si>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</si>
  <si>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</si>
  <si>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</si>
  <si>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</si>
  <si>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</si>
  <si>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</si>
  <si>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</si>
  <si>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</si>
  <si>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</si>
  <si>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</si>
  <si>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</si>
  <si>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</si>
  <si>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</si>
  <si>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</si>
  <si>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</si>
  <si>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</si>
  <si>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</si>
  <si>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</si>
  <si>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</si>
  <si>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</si>
  <si>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</si>
  <si>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</si>
  <si>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</si>
  <si>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</si>
  <si>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</si>
  <si>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</si>
  <si>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</si>
  <si>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</si>
  <si>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</si>
  <si>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</si>
  <si>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</si>
  <si>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</si>
  <si>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</si>
  <si>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</si>
  <si>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</si>
  <si>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</si>
  <si>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</si>
  <si>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</si>
  <si>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</si>
  <si>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</si>
  <si>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</si>
  <si>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</si>
  <si>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</si>
  <si>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</si>
  <si>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</si>
  <si>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</si>
  <si>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</si>
  <si>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</si>
  <si>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</si>
  <si>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</si>
  <si>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</si>
  <si>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</si>
  <si>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</si>
  <si>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</si>
  <si>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</si>
  <si>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</si>
  <si>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</si>
  <si>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</si>
  <si>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</si>
  <si>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</si>
  <si>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</si>
  <si>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</si>
  <si>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</si>
  <si>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</si>
  <si>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</si>
  <si>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</si>
  <si>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</si>
  <si>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</si>
  <si>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</si>
  <si>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</si>
  <si>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</si>
  <si>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</si>
  <si>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</si>
  <si>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</si>
  <si>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</si>
  <si>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</si>
  <si>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</si>
  <si>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</si>
  <si>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</si>
  <si>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</si>
  <si>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</si>
  <si>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</si>
  <si>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</si>
  <si>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</si>
  <si>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</si>
  <si>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</si>
  <si>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</si>
  <si>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</si>
  <si>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Observaciones</t>
  </si>
  <si>
    <t xml:space="preserve">Responsable </t>
  </si>
  <si>
    <t>Desarrollo y Gestión de la Red de Servicios</t>
  </si>
  <si>
    <t>Informe</t>
  </si>
  <si>
    <t>Transparencia Institucional</t>
  </si>
  <si>
    <t>Listado de participación</t>
  </si>
  <si>
    <t>Estructuras organizativas y funcionales desplegadas en todos los niveles del SNS</t>
  </si>
  <si>
    <t>Fotos</t>
  </si>
  <si>
    <t>Gestión Administrativa y Estratégica fortalecida</t>
  </si>
  <si>
    <t>Gestión y Control de la Planificación Institucional</t>
  </si>
  <si>
    <t>Promoción y Cultura de Innovación</t>
  </si>
  <si>
    <t>Plan</t>
  </si>
  <si>
    <t>Modelo de Red implementado y operando acorde a los lineamientos del Modelo de Gestión y del Modelo de Atención</t>
  </si>
  <si>
    <t>Disminución de la Mortalidad Materna e Infantil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</si>
  <si>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</si>
  <si>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</si>
  <si>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</si>
  <si>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</si>
  <si>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</si>
  <si>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Racionalizado el uso de los recursos financieros y económicos (inventario, bienes y equipos)</t>
  </si>
  <si>
    <t>Cultura de Servicios y Gestión de Usuarios</t>
  </si>
  <si>
    <t>Fortalecimiento de la Veeduría y participación social</t>
  </si>
  <si>
    <t>Reporte</t>
  </si>
  <si>
    <t>Calidad de la Atención Clínica</t>
  </si>
  <si>
    <t>Minuta</t>
  </si>
  <si>
    <t>Adecuada infraestructura tecnología para dar respuestas a las demandas de los usuarios del nivel central del SNS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</si>
  <si>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</si>
  <si>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</si>
  <si>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</si>
  <si>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Sistemas de información digitales estandarizados, que permita el flujo de información entre niveles y facilite la toma de decisiones desarrollados e implementados</t>
  </si>
  <si>
    <t>Memoria</t>
  </si>
  <si>
    <t>Registro Digital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</si>
  <si>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</si>
  <si>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</si>
  <si>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Fortalecido el acceso a la atención, mediante una cartera de servicios que responda a las necesidades de salud de la población, priorizando los grupos más vulnerables</t>
  </si>
  <si>
    <t>Mejorada la cobertura y calidad en materia de salud sexual-reproductiva en todos los niveles de atención con énfasis en la atención materno-perinatal, infantil y adolescente</t>
  </si>
  <si>
    <t>ID_Dependendencia</t>
  </si>
  <si>
    <t>POA</t>
  </si>
  <si>
    <t>SRS</t>
  </si>
  <si>
    <t>AREA</t>
  </si>
  <si>
    <t>TIPO</t>
  </si>
  <si>
    <t>Código_Actividad</t>
  </si>
  <si>
    <t>Meta Lograda actual periodo                 Año 2019</t>
  </si>
  <si>
    <t>Meta Lograda Año 2018</t>
  </si>
  <si>
    <t>Meta Proyectada a Lograr Año 2019</t>
  </si>
  <si>
    <t>Meta Proyectada Año 2020</t>
  </si>
  <si>
    <t>Programación de actividades</t>
  </si>
  <si>
    <t>Hospital Pediátrico Dr. Hugo Mendoza</t>
  </si>
  <si>
    <t>Fortalecimiento de la Planificación Institucional</t>
  </si>
  <si>
    <t>Elaboración del POA 2021</t>
  </si>
  <si>
    <t>Elaboración del PACC 2021</t>
  </si>
  <si>
    <t>Elaboración de la Memoria Institucional 2020</t>
  </si>
  <si>
    <t>Seguimiento del cumplimiento del Dashboard de Gestión NE</t>
  </si>
  <si>
    <t>Sesiones de trabajo comité de calidad</t>
  </si>
  <si>
    <t>Protocolo Auditoría Calidad del Dato</t>
  </si>
  <si>
    <t>Auditoria Calidad del dato de la producción de servicios del CEAS</t>
  </si>
  <si>
    <t>Fortalecimiento de la estructura tecnológica de la Red SNS</t>
  </si>
  <si>
    <t>Soporte a los requerimientos tecnológicos internos</t>
  </si>
  <si>
    <t>Mejora de la hostelería hospitalaria</t>
  </si>
  <si>
    <t>Implementación del Sistema de Administración de Bienes</t>
  </si>
  <si>
    <t>Actualización trimestral del Inventario CEAS</t>
  </si>
  <si>
    <t>Elaboración del plan de mantenimiento preventivo de equipos e infraestructura</t>
  </si>
  <si>
    <t>Implementación del plan de mantenimiento preventivo de equipos e infraestructura</t>
  </si>
  <si>
    <t>Reporte y descargo equipo chatarra</t>
  </si>
  <si>
    <t>Implementación de las NOBACI</t>
  </si>
  <si>
    <t>Autoevaluación de las NOBACI</t>
  </si>
  <si>
    <t>Elaboración del Plan de Mejora de las NOBACI</t>
  </si>
  <si>
    <t>Análisis de ejecución presupuestaria enfocada a la programación trimestral</t>
  </si>
  <si>
    <t>Elaboración y análisis de los estados financieros del CEAS</t>
  </si>
  <si>
    <t>Auditoría de los expedientes clínicos</t>
  </si>
  <si>
    <t>Seguimiento y análisis al proceso de facturación por venta de servicios a ARS en el CEAS</t>
  </si>
  <si>
    <t>Fortalecimiento de la gestión financiera de la Red</t>
  </si>
  <si>
    <t>Portales de Transparencia de la Red SNS</t>
  </si>
  <si>
    <t xml:space="preserve">Actualización del portal de transparencia </t>
  </si>
  <si>
    <t>Clasificación de la Información según el artículo 23 y 29, de la ley 200-05</t>
  </si>
  <si>
    <t>Provisión de servicios Salud Materno, Neonatal y Adolescente</t>
  </si>
  <si>
    <t>Mejora de la provisión de medicamentos e insumos</t>
  </si>
  <si>
    <t>Taller de consolidación de la programación de medicamentos e insumos para el 2021</t>
  </si>
  <si>
    <t>Fortalecimiento de los servicios de emergencia y apoyo ante desastres en la Red SNS</t>
  </si>
  <si>
    <t>Plan de capacitación Institucional</t>
  </si>
  <si>
    <t>Elaboración al Plan de Capacitación del CEAS</t>
  </si>
  <si>
    <t>Seguimiento al desarrollo del Plan de Capacitación del CEAS</t>
  </si>
  <si>
    <t>Política de Recursos Humanos (Clima  y seguridad Laboral)</t>
  </si>
  <si>
    <t>Aplicación Encuesta de clima laboral</t>
  </si>
  <si>
    <t>Elaboración Acuerdos Desempeño  CEAS</t>
  </si>
  <si>
    <t>Seguimiento al cumplimiento de horario en los EESS</t>
  </si>
  <si>
    <t>Evaluación Desempeño CEAS</t>
  </si>
  <si>
    <t>Readecuación de Infraestructura Tecnológica del CEAS</t>
  </si>
  <si>
    <t>reporte</t>
  </si>
  <si>
    <t xml:space="preserve">Acceso universal a medicamentos en la Red de Primer Nivel de atención </t>
  </si>
  <si>
    <t xml:space="preserve">Atención a la urgencia y emergencia cumpliendo criterios de calidad y coordinación </t>
  </si>
  <si>
    <t>Flujos financieros a los SRS y a los niveles de atención coherentes con el Modelo y con la prioridad de fortalecer la Atención Primaria y el resto de áreas criticas</t>
  </si>
  <si>
    <t>-</t>
  </si>
  <si>
    <t>Análisis comportamiento pago</t>
  </si>
  <si>
    <t>Levantamiento de los proyectos de cooperación finalizados en el 2019 y en ejecución</t>
  </si>
  <si>
    <t>Seguimiento al fortalecimiento del SI del SUGEMI</t>
  </si>
  <si>
    <t>Modelo de Gestión de Calidad Institucional</t>
  </si>
  <si>
    <t>Análisis de Gestión de Tesorería</t>
  </si>
  <si>
    <t xml:space="preserve">Grupos de interes </t>
  </si>
  <si>
    <t>Reunion de con los Grupos de interés del CEAS</t>
  </si>
  <si>
    <t>Elaboración de estudio para la implementacion del turismo en salud</t>
  </si>
  <si>
    <t>Refrigerio tipo buffet p/15 personas (3 variedades, jugo, desechables, hielo)</t>
  </si>
  <si>
    <t>Refrigerio tipo buffet p/20 personas (3 variedades, jugo, desechables, hielo)</t>
  </si>
  <si>
    <t>Carpa plegable para atencion en caso de emergencia</t>
  </si>
  <si>
    <t>2.6.6.2</t>
  </si>
  <si>
    <t>Hacha</t>
  </si>
  <si>
    <t>Motosierra</t>
  </si>
  <si>
    <t>Traje contra incendio</t>
  </si>
  <si>
    <t>Botas de goma</t>
  </si>
  <si>
    <t>mapas de evacuacion</t>
  </si>
  <si>
    <t>Capotes</t>
  </si>
  <si>
    <t>Servicio de consultoria tecnica especializada Norma ISO</t>
  </si>
  <si>
    <t>2.2.8.7.03</t>
  </si>
  <si>
    <t xml:space="preserve">Vehiculo para atencion domiciliaria </t>
  </si>
  <si>
    <t>Elaboración del plan de fortalecimiento de los servicios de hostelería hospitalaria</t>
  </si>
  <si>
    <t xml:space="preserve"> Implementación del plan de fortalecimiento de los servicios de hostelería hospitalaria</t>
  </si>
  <si>
    <t>Seguimiento del Proyecto Hugo-Landia</t>
  </si>
  <si>
    <t>Solicitud</t>
  </si>
  <si>
    <t xml:space="preserve">Objecciones Medicas Disminuidas </t>
  </si>
  <si>
    <t xml:space="preserve">Elaboracion de planes de mejora </t>
  </si>
  <si>
    <t>Circulo de Desarrollo Gerencial</t>
  </si>
  <si>
    <t>Charlas motivadoras, Estudios de Casos Benchlearning/ Benchmarking</t>
  </si>
  <si>
    <t xml:space="preserve">Articulacion de la red de salud implementada </t>
  </si>
  <si>
    <t>Elaboracion del plan de mejora basado en la MGP</t>
  </si>
  <si>
    <t>Ejecucion del plan de mejora basado en la MGP</t>
  </si>
  <si>
    <t xml:space="preserve">Fortalecido el modelo de referencia y contrareferencia </t>
  </si>
  <si>
    <t>Seguimiento al cumplimiento de la politica definida por la Dirección de Hospitales.</t>
  </si>
  <si>
    <t>Desarrollo, Gestión y coordinación  de traslados de pacientes en las redes de servicios de emergencias.</t>
  </si>
  <si>
    <t>Reunion para la adopción Procedimiento de Traslado Interhospitalario de Pacientes Emergentes y Urgentes</t>
  </si>
  <si>
    <t>minuta</t>
  </si>
  <si>
    <t>Fortalecimiento de la Red de Emergencias de forma humanizada, eficiente y de calidad</t>
  </si>
  <si>
    <t xml:space="preserve">Capacitación del personal de salud en el Soporte Vital Avanzado y Soporte vital avanzado pediatrico </t>
  </si>
  <si>
    <t>Incluir en el plan anual de capacitación  un entrenamiento para personal de las Ambulancias en los manuales asistenciales, Soporte vital Básico y soporte Vital Avanzado</t>
  </si>
  <si>
    <t xml:space="preserve">Mantenimiento y  Dotación del carro de paro en las salas de emergencias </t>
  </si>
  <si>
    <t>Preparación y Respuesta a Emergencias de Salud Publica y Desastres</t>
  </si>
  <si>
    <t>Capacitación del personal asistencial en el plan hospitalario de Emergencias y Desastres y respuesta a eventos de salud pblica y desastres nacionales</t>
  </si>
  <si>
    <t xml:space="preserve">Realización de Simulacro ante eventos para prueba del plan de emergencias y desastres  </t>
  </si>
  <si>
    <t xml:space="preserve">Preparación de Operativo feriado navidad y año nuevo </t>
  </si>
  <si>
    <t>Preparación de Operativo feriado la Altagracia</t>
  </si>
  <si>
    <t xml:space="preserve">Preparación de Operativo feriado Semana  Santa </t>
  </si>
  <si>
    <t>Preparación y Respuesta a Temporada Ciclónica y eventos de Salud Publica consecuentes.</t>
  </si>
  <si>
    <t>Plan de Preparación y Respuesta a Brotes Epidemiologicos.</t>
  </si>
  <si>
    <t>Fortalecimiento a la Gestion de Suministro y Abastecimiento de medicamentos</t>
  </si>
  <si>
    <t>Reporte mensual de lo recibido por PROMESE-CAL Vs lo solicitado y por compra administrativa a la URGM</t>
  </si>
  <si>
    <t>Seguimiento a los trabajos del  comité de medios web (OAI, Comunicaciones, Jurídica, TIC)</t>
  </si>
  <si>
    <t>Análisis y seguimiento al proceso de Quejas y Sugerencias del portal de Atención Ciudadana 311</t>
  </si>
  <si>
    <t xml:space="preserve">Estandarización de los Sub-portales de Trasparencia de la Red SNS </t>
  </si>
  <si>
    <t>Capacitación de los Responsables de Acceso a la Información de los CEAS en la utilización de la plantilla estandar para los sub-portales de transparencia</t>
  </si>
  <si>
    <t>Seguimiento a la implementación de la Plantilla estandar para los sub-portales de transparencia  de los CEAS con OAI ya habilitadas con sus respectivos Portales de Transparencia</t>
  </si>
  <si>
    <t xml:space="preserve">Levantamiento </t>
  </si>
  <si>
    <t xml:space="preserve">Seguimiento al modelo iberoamericano de la calidad </t>
  </si>
  <si>
    <t>Recertificación de la Norma ISO</t>
  </si>
  <si>
    <t>Seguimiento a la certificación de la cocina hospitalaria bajo la norma NORDOM 646</t>
  </si>
  <si>
    <t xml:space="preserve">Implementado un Plan de Comunicación Interna y externa que facilite el flujo de información oportuna y de calidad en todos </t>
  </si>
  <si>
    <t>Fortalecimiento de la gestión de usuarios para la adhesión a la cultura de servicios</t>
  </si>
  <si>
    <t>Promoción de la cartera de servicios y procesos internos de gestión de usuarios (información relativa a procesos internos y de salud colocados en video en pantallas en las salas de espera)</t>
  </si>
  <si>
    <t xml:space="preserve">Promociòn de la innovacion </t>
  </si>
  <si>
    <t>Seguimiento a la implementación de las propuestas ganadoras en el 3er. Concurso de Innovación</t>
  </si>
  <si>
    <t>Convocar el 4to. Concurso de Innovación</t>
  </si>
  <si>
    <t>Incluir en el plan anual de capacitación un entrenamiento  sobre el cuidado básico del recién nacido y reanimación cardio-pulmonar</t>
  </si>
  <si>
    <t xml:space="preserve">Sistema del EIS implementado con un registro minimo de un 20% </t>
  </si>
  <si>
    <t>Seguimiento al logro minimo  de 20% de registro en el EIS</t>
  </si>
  <si>
    <t>Programa de gestiòn de citas</t>
  </si>
  <si>
    <t>Seguimiento a la gestiòn de citas mediante el call center y la app</t>
  </si>
  <si>
    <t>Fortalecimiento de la gestiòn de usuarios para la adhesiòn a la cultura de servicios</t>
  </si>
  <si>
    <t>Conformación de la Oficina de Defensa al Usuario en los hospitales</t>
  </si>
  <si>
    <t>seguimieto a la Implementacion del sistema de turnos digital para organizar las salas de espera antes, durante y despues de la atención al usuario.</t>
  </si>
  <si>
    <t>Miembros de Comités de Veeduría Capacitados.</t>
  </si>
  <si>
    <t xml:space="preserve"> Difusión de apertura de inscripción de interesados en Conformación de Comités de Veeduría.</t>
  </si>
  <si>
    <t>Aplicación de encuesta y elaboración del plan de mejora acorde al resultado obtenido.</t>
  </si>
  <si>
    <t xml:space="preserve">Elaboración del Plan de mejora del Índice de seguridad hospitalario comités de emergencias Regionales </t>
  </si>
  <si>
    <t xml:space="preserve">Seguimiento del Plan de mejora del Índice de seguridad hospitalario comités de emergencias Regionales </t>
  </si>
  <si>
    <t>Fortalecido el acceso a la atención mediante una cartera de servicios que responda a las necesidades de salud de la población</t>
  </si>
  <si>
    <t>Implementación servicios de esterilización</t>
  </si>
  <si>
    <t>Levantar procesos de esterilización</t>
  </si>
  <si>
    <t>Manual de procedimientos estandarizado de esterilización</t>
  </si>
  <si>
    <t xml:space="preserve">Capacitación sobre procesos de esterilización </t>
  </si>
  <si>
    <t>Seguimiento a la adherencia</t>
  </si>
  <si>
    <t>Plan de mejoras de esterilización</t>
  </si>
  <si>
    <t xml:space="preserve">Gerencia de Bioseguridad </t>
  </si>
  <si>
    <t>Almacén General</t>
  </si>
  <si>
    <t>Mantenimiento</t>
  </si>
  <si>
    <t xml:space="preserve">Servicios Generales </t>
  </si>
  <si>
    <t xml:space="preserve">Suddirección Finaciera </t>
  </si>
  <si>
    <t xml:space="preserve">Unidad de Presupuesto </t>
  </si>
  <si>
    <t xml:space="preserve">Auditoría médica </t>
  </si>
  <si>
    <t>Subdirección Médica</t>
  </si>
  <si>
    <t>PABE</t>
  </si>
  <si>
    <t>Capacitación y desarrollo</t>
  </si>
  <si>
    <t xml:space="preserve">Comité de Emergencias </t>
  </si>
  <si>
    <t>Almacén de Farmacia</t>
  </si>
  <si>
    <t>OAI</t>
  </si>
  <si>
    <t>Planificación</t>
  </si>
  <si>
    <t xml:space="preserve">Gerencia de Calidad </t>
  </si>
  <si>
    <t>Comité de Calidad</t>
  </si>
  <si>
    <t>Atención al usuario</t>
  </si>
  <si>
    <t>comité de innovación</t>
  </si>
  <si>
    <t>Estadísticas</t>
  </si>
  <si>
    <t>RRHH</t>
  </si>
  <si>
    <t xml:space="preserve">Tecnología de la información </t>
  </si>
  <si>
    <t>Atencion al Usuario</t>
  </si>
  <si>
    <t>SPD1.3.2.3.1.01</t>
  </si>
  <si>
    <t>SPD1.3.2.3.1.02</t>
  </si>
  <si>
    <t>SSG1.1.3.2.1.01</t>
  </si>
  <si>
    <t>SSG1.1.3.2.1.02</t>
  </si>
  <si>
    <t>SSG1.1.3.2.1.03</t>
  </si>
  <si>
    <t>SSG1.1.3.2.1.04</t>
  </si>
  <si>
    <t>SSG1.1.3.2.1.05</t>
  </si>
  <si>
    <t>SAF1.1.3.1.1.01</t>
  </si>
  <si>
    <t>SAF1.1.3.1.1.02</t>
  </si>
  <si>
    <t>SAF1.1.3.1.2.01</t>
  </si>
  <si>
    <t>SAF1.1.3.1.2.02</t>
  </si>
  <si>
    <t>SAF1.1.3.1.2.03</t>
  </si>
  <si>
    <t>SAF1.1.3.1.2.04</t>
  </si>
  <si>
    <t>SAF1.1.3.1.2.05</t>
  </si>
  <si>
    <t>SAF1.1.3.1.2.06</t>
  </si>
  <si>
    <t>SMO1.1.1.3.1.01</t>
  </si>
  <si>
    <t>SRH1.1.1.3.2.01</t>
  </si>
  <si>
    <t>SMO1.1.1.3.3.01</t>
  </si>
  <si>
    <t>SMO1.1.1.3.3.02</t>
  </si>
  <si>
    <t>SMO1.3.1.4.1.01</t>
  </si>
  <si>
    <t>SMO1.3.1.4.2.01</t>
  </si>
  <si>
    <t>SMO1.3.1.3.1.01</t>
  </si>
  <si>
    <t>SMO1.3.1.3.1.02</t>
  </si>
  <si>
    <t>SMO1.3.1.3.1.03</t>
  </si>
  <si>
    <t>SPD1.3.3.1.1.01</t>
  </si>
  <si>
    <t>SPD1.3.3.1.1.02</t>
  </si>
  <si>
    <t>SPD1.3.3.1.1.03</t>
  </si>
  <si>
    <t>SPD1.3.3.1.1.04</t>
  </si>
  <si>
    <t>SPD1.3.3.1.1.05</t>
  </si>
  <si>
    <t>SPD1.3.3.1.1.06</t>
  </si>
  <si>
    <t>SPD1.3.3.1.1.07</t>
  </si>
  <si>
    <t>SPD1.3.3.1.1.08</t>
  </si>
  <si>
    <t>OAI2.1.2.2.1.01</t>
  </si>
  <si>
    <t>OAI2.1.2.2.1.02</t>
  </si>
  <si>
    <t>OAI2.1.2.2.1.03</t>
  </si>
  <si>
    <t>OAI2.1.2.2.1.04</t>
  </si>
  <si>
    <t>OAI2.1.1.2.1.01</t>
  </si>
  <si>
    <t>OAI2.1.1.2.1.02</t>
  </si>
  <si>
    <t>SPD4.1.1.3.1.01</t>
  </si>
  <si>
    <t>SPD4.1.1.3.1.02</t>
  </si>
  <si>
    <t>SPD4.1.1.3.1.03</t>
  </si>
  <si>
    <t>SPD4.1.1.3.1.04</t>
  </si>
  <si>
    <t>SPD4.1.1.3.1.05</t>
  </si>
  <si>
    <t>SPD4.1.1.3.1.06</t>
  </si>
  <si>
    <t>SPD4.1.1.3.2.01</t>
  </si>
  <si>
    <t>SPD4.1.1.3.2.02</t>
  </si>
  <si>
    <t>SPD4.1.1.3.2.03</t>
  </si>
  <si>
    <t>SPD4.1.1.3.2.04</t>
  </si>
  <si>
    <t>SPD4.1.6.3.1.01</t>
  </si>
  <si>
    <t>SRH5.1.7.1.1.01</t>
  </si>
  <si>
    <t>SRH5.1.7.1.1.02</t>
  </si>
  <si>
    <t>SRH5.1.7.1.1.03</t>
  </si>
  <si>
    <t>SMO6.4.1.3.1.01</t>
  </si>
  <si>
    <t>SRH7.2.2.1.1.01</t>
  </si>
  <si>
    <t>SRH7.2.2.1.1.02</t>
  </si>
  <si>
    <t>SRH7.2.2.2.1.01</t>
  </si>
  <si>
    <t>SRH7.2.2.2.1.02</t>
  </si>
  <si>
    <t>SRH7.2.2.2.1.03</t>
  </si>
  <si>
    <t>SRH7.2.2.2.1.04</t>
  </si>
  <si>
    <t>TI8.1.6.1.1.01</t>
  </si>
  <si>
    <t>TI8.1.6.1.1.02</t>
  </si>
  <si>
    <t>TI8.1.6.4.1.01</t>
  </si>
  <si>
    <t>TI8.1.6.4.2.01</t>
  </si>
  <si>
    <t>ATU9.1.2.1.1.01</t>
  </si>
  <si>
    <t>TI9.1.2.1.1.02</t>
  </si>
  <si>
    <t>SPD10.1.2.1.1.01</t>
  </si>
  <si>
    <t>SPD10.1.2.1.1.02</t>
  </si>
  <si>
    <t>SSG11.3.1.3.1.01</t>
  </si>
  <si>
    <t>SSG11.3.1.3.1.02</t>
  </si>
  <si>
    <t>SPD11.1.6.2.1.01</t>
  </si>
  <si>
    <t>SDP11.3.1.3.1.01</t>
  </si>
  <si>
    <t>SDP11.3.1.3.1.02</t>
  </si>
  <si>
    <t>SDP11.3.3.1.1.01</t>
  </si>
  <si>
    <t>SDP11.3.3.1.1.02</t>
  </si>
  <si>
    <t>SDP11.3.3.1.1.03</t>
  </si>
  <si>
    <t>SDP11.3.3.1.1.04</t>
  </si>
  <si>
    <t>SDP11.3.3.1.1.05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</si>
</sst>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43" formatCode="_(* #,##0.00_);_(* \(#,##0.00\);_(* &quot;-&quot;??_);_(@_)"/>
    <numFmt numFmtId="164" formatCode="#,##0.00;[Red]#,##0.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w Cen MT"/>
      <family val="2"/>
    </font>
    <font>
      <sz val="10"/>
      <name val="Tw Cen MT"/>
      <family val="2"/>
    </font>
    <font>
      <sz val="8"/>
      <name val="Arial"/>
    </font>
    <font>
      <sz val="10"/>
      <name val="Calibri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0">
    <xf numFmtId="0" fontId="0" fillId="0" borderId="0" xfId="0"/>
    <xf numFmtId="0" fontId="4" fillId="0" borderId="0" xfId="4"/>
    <xf numFmtId="0" fontId="7" fillId="0" borderId="0" xfId="4" applyFont="1"/>
    <xf numFmtId="0" fontId="8" fillId="3" borderId="0" xfId="0" applyFont="1" applyFill="1" applyBorder="1"/>
    <xf numFmtId="0" fontId="9" fillId="4" borderId="4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10" fillId="6" borderId="7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left"/>
    </xf>
    <xf numFmtId="0" fontId="9" fillId="7" borderId="8" xfId="0" applyFont="1" applyFill="1" applyBorder="1"/>
    <xf numFmtId="0" fontId="10" fillId="7" borderId="8" xfId="0" applyFont="1" applyFill="1" applyBorder="1"/>
    <xf numFmtId="0" fontId="9" fillId="8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4" borderId="11" xfId="0" applyFont="1" applyFill="1" applyBorder="1" applyAlignment="1">
      <alignment horizontal="left"/>
    </xf>
    <xf numFmtId="0" fontId="10" fillId="10" borderId="0" xfId="0" applyFont="1" applyFill="1" applyBorder="1" applyProtection="1">
      <protection locked="0"/>
    </xf>
    <xf numFmtId="0" fontId="6" fillId="0" borderId="0" xfId="2" applyFont="1"/>
    <xf numFmtId="0" fontId="9" fillId="11" borderId="5" xfId="2" applyFont="1" applyFill="1" applyBorder="1" applyAlignment="1">
      <alignment horizontal="center" textRotation="90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/>
    </xf>
    <xf numFmtId="0" fontId="12" fillId="2" borderId="7" xfId="2" applyFont="1" applyFill="1" applyBorder="1"/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left" vertical="top" wrapText="1"/>
    </xf>
    <xf numFmtId="0" fontId="12" fillId="2" borderId="7" xfId="2" applyFont="1" applyFill="1" applyBorder="1" applyAlignment="1">
      <alignment horizontal="center" vertical="top" wrapText="1"/>
    </xf>
    <xf numFmtId="0" fontId="12" fillId="2" borderId="7" xfId="2" applyFont="1" applyFill="1" applyBorder="1" applyAlignment="1">
      <alignment vertical="top" wrapText="1"/>
    </xf>
    <xf numFmtId="4" fontId="11" fillId="2" borderId="7" xfId="2" applyNumberFormat="1" applyFont="1" applyFill="1" applyBorder="1" applyAlignment="1" applyProtection="1">
      <alignment vertical="top" wrapText="1"/>
    </xf>
    <xf numFmtId="0" fontId="12" fillId="2" borderId="13" xfId="2" applyFont="1" applyFill="1" applyBorder="1" applyAlignment="1">
      <alignment horizontal="center" vertical="top" wrapText="1"/>
    </xf>
    <xf numFmtId="0" fontId="12" fillId="2" borderId="13" xfId="2" applyFont="1" applyFill="1" applyBorder="1" applyAlignment="1">
      <alignment horizontal="left" vertical="top" wrapText="1"/>
    </xf>
    <xf numFmtId="0" fontId="12" fillId="2" borderId="13" xfId="2" applyFont="1" applyFill="1" applyBorder="1" applyAlignment="1">
      <alignment vertical="top" wrapText="1"/>
    </xf>
    <xf numFmtId="0" fontId="11" fillId="6" borderId="6" xfId="2" applyFont="1" applyFill="1" applyBorder="1" applyAlignment="1">
      <alignment horizontal="left" vertical="top" wrapText="1"/>
    </xf>
    <xf numFmtId="0" fontId="11" fillId="6" borderId="6" xfId="2" applyFont="1" applyFill="1" applyBorder="1" applyAlignment="1">
      <alignment horizontal="center" vertical="top" wrapText="1"/>
    </xf>
    <xf numFmtId="0" fontId="11" fillId="6" borderId="6" xfId="2" applyFont="1" applyFill="1" applyBorder="1" applyAlignment="1">
      <alignment vertical="top" wrapText="1"/>
    </xf>
    <xf numFmtId="4" fontId="11" fillId="6" borderId="6" xfId="2" applyNumberFormat="1" applyFont="1" applyFill="1" applyBorder="1" applyAlignment="1">
      <alignment vertical="top" wrapText="1"/>
    </xf>
    <xf numFmtId="0" fontId="11" fillId="6" borderId="7" xfId="2" applyFont="1" applyFill="1" applyBorder="1" applyAlignment="1">
      <alignment horizontal="left" vertical="top" wrapText="1"/>
    </xf>
    <xf numFmtId="0" fontId="11" fillId="6" borderId="7" xfId="2" applyFont="1" applyFill="1" applyBorder="1" applyAlignment="1">
      <alignment horizontal="center" vertical="top" wrapText="1"/>
    </xf>
    <xf numFmtId="0" fontId="11" fillId="6" borderId="7" xfId="2" applyFont="1" applyFill="1" applyBorder="1" applyAlignment="1">
      <alignment vertical="top" wrapText="1"/>
    </xf>
    <xf numFmtId="4" fontId="11" fillId="6" borderId="7" xfId="2" applyNumberFormat="1" applyFont="1" applyFill="1" applyBorder="1" applyAlignment="1">
      <alignment vertical="top" wrapText="1"/>
    </xf>
    <xf numFmtId="0" fontId="10" fillId="11" borderId="5" xfId="2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4" fontId="9" fillId="11" borderId="5" xfId="2" applyNumberFormat="1" applyFont="1" applyFill="1" applyBorder="1" applyAlignment="1" applyProtection="1">
      <alignment vertical="top" wrapText="1"/>
    </xf>
    <xf numFmtId="0" fontId="9" fillId="10" borderId="11" xfId="0" applyFont="1" applyFill="1" applyBorder="1" applyAlignment="1" applyProtection="1">
      <protection locked="0"/>
    </xf>
    <xf numFmtId="0" fontId="9" fillId="10" borderId="0" xfId="0" applyFont="1" applyFill="1" applyBorder="1" applyAlignment="1" applyProtection="1">
      <protection locked="0"/>
    </xf>
    <xf numFmtId="0" fontId="13" fillId="12" borderId="0" xfId="0" applyFont="1" applyFill="1" applyBorder="1" applyAlignment="1" applyProtection="1">
      <protection locked="0"/>
    </xf>
    <xf numFmtId="0" fontId="14" fillId="5" borderId="5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 applyProtection="1">
      <alignment horizontal="left"/>
      <protection locked="0"/>
    </xf>
    <xf numFmtId="0" fontId="16" fillId="12" borderId="0" xfId="0" applyFont="1" applyFill="1" applyBorder="1" applyAlignment="1"/>
    <xf numFmtId="0" fontId="16" fillId="12" borderId="12" xfId="0" applyFont="1" applyFill="1" applyBorder="1" applyAlignment="1"/>
    <xf numFmtId="0" fontId="13" fillId="12" borderId="11" xfId="0" applyFont="1" applyFill="1" applyBorder="1" applyAlignment="1" applyProtection="1">
      <protection locked="0"/>
    </xf>
    <xf numFmtId="0" fontId="13" fillId="12" borderId="12" xfId="0" applyFont="1" applyFill="1" applyBorder="1" applyAlignment="1" applyProtection="1">
      <protection locked="0"/>
    </xf>
    <xf numFmtId="0" fontId="17" fillId="9" borderId="7" xfId="0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vertical="top"/>
    </xf>
    <xf numFmtId="164" fontId="18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top"/>
    </xf>
    <xf numFmtId="0" fontId="18" fillId="9" borderId="7" xfId="0" applyFont="1" applyFill="1" applyBorder="1" applyAlignment="1" applyProtection="1">
      <alignment vertical="top"/>
    </xf>
    <xf numFmtId="0" fontId="18" fillId="9" borderId="7" xfId="0" applyFont="1" applyFill="1" applyBorder="1" applyAlignment="1" applyProtection="1">
      <alignment vertical="top"/>
      <protection locked="0"/>
    </xf>
    <xf numFmtId="0" fontId="18" fillId="9" borderId="7" xfId="0" applyFont="1" applyFill="1" applyBorder="1" applyAlignment="1" applyProtection="1">
      <alignment vertical="top" wrapText="1"/>
    </xf>
    <xf numFmtId="0" fontId="17" fillId="9" borderId="7" xfId="2" applyFont="1" applyFill="1" applyBorder="1" applyAlignment="1" applyProtection="1">
      <alignment vertical="top"/>
    </xf>
    <xf numFmtId="0" fontId="19" fillId="9" borderId="7" xfId="2" applyFont="1" applyFill="1" applyBorder="1" applyProtection="1"/>
    <xf numFmtId="0" fontId="18" fillId="9" borderId="7" xfId="0" applyFont="1" applyFill="1" applyBorder="1" applyProtection="1"/>
    <xf numFmtId="0" fontId="20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164" fontId="17" fillId="9" borderId="7" xfId="1" applyNumberFormat="1" applyFont="1" applyFill="1" applyBorder="1" applyAlignment="1" applyProtection="1">
      <alignment vertical="top"/>
      <protection locked="0"/>
    </xf>
    <xf numFmtId="0" fontId="20" fillId="9" borderId="7" xfId="2" applyFont="1" applyFill="1" applyBorder="1" applyProtection="1"/>
    <xf numFmtId="0" fontId="17" fillId="9" borderId="7" xfId="0" applyFont="1" applyFill="1" applyBorder="1" applyProtection="1"/>
    <xf numFmtId="0" fontId="18" fillId="9" borderId="7" xfId="0" applyFont="1" applyFill="1" applyBorder="1" applyAlignment="1" applyProtection="1">
      <alignment wrapText="1"/>
    </xf>
    <xf numFmtId="0" fontId="18" fillId="9" borderId="7" xfId="2" applyFont="1" applyFill="1" applyBorder="1" applyAlignment="1" applyProtection="1">
      <alignment vertical="top" wrapText="1"/>
    </xf>
    <xf numFmtId="164" fontId="17" fillId="9" borderId="7" xfId="1" applyNumberFormat="1" applyFont="1" applyFill="1" applyBorder="1" applyAlignment="1" applyProtection="1">
      <alignment vertical="top"/>
    </xf>
    <xf numFmtId="0" fontId="19" fillId="9" borderId="7" xfId="2" applyFont="1" applyFill="1" applyBorder="1" applyAlignment="1" applyProtection="1">
      <alignment horizontal="center" vertical="center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vertical="top" wrapText="1"/>
    </xf>
    <xf numFmtId="0" fontId="17" fillId="9" borderId="7" xfId="0" applyFont="1" applyFill="1" applyBorder="1" applyAlignment="1" applyProtection="1">
      <alignment vertical="top" wrapText="1"/>
    </xf>
    <xf numFmtId="0" fontId="19" fillId="9" borderId="7" xfId="2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horizontal="center" vertical="top"/>
      <protection locked="0"/>
    </xf>
    <xf numFmtId="0" fontId="18" fillId="9" borderId="7" xfId="0" applyFont="1" applyFill="1" applyBorder="1" applyAlignment="1" applyProtection="1">
      <alignment vertical="top" wrapText="1"/>
      <protection locked="0"/>
    </xf>
    <xf numFmtId="164" fontId="17" fillId="9" borderId="7" xfId="1" applyNumberFormat="1" applyFont="1" applyFill="1" applyBorder="1" applyAlignment="1" applyProtection="1">
      <alignment vertical="top"/>
      <protection hidden="1"/>
    </xf>
    <xf numFmtId="0" fontId="20" fillId="13" borderId="6" xfId="2" applyFont="1" applyFill="1" applyBorder="1" applyAlignment="1" applyProtection="1">
      <alignment vertical="top"/>
    </xf>
    <xf numFmtId="0" fontId="17" fillId="13" borderId="6" xfId="2" applyFont="1" applyFill="1" applyBorder="1" applyAlignment="1" applyProtection="1">
      <alignment horizontal="center" vertical="top"/>
    </xf>
    <xf numFmtId="0" fontId="17" fillId="13" borderId="6" xfId="2" applyFont="1" applyFill="1" applyBorder="1" applyAlignment="1" applyProtection="1">
      <alignment vertical="top"/>
    </xf>
    <xf numFmtId="164" fontId="17" fillId="13" borderId="6" xfId="1" applyNumberFormat="1" applyFont="1" applyFill="1" applyBorder="1" applyAlignment="1" applyProtection="1">
      <alignment vertical="top"/>
      <protection hidden="1"/>
    </xf>
    <xf numFmtId="0" fontId="17" fillId="14" borderId="7" xfId="2" applyFont="1" applyFill="1" applyBorder="1" applyAlignment="1" applyProtection="1">
      <alignment horizontal="center" vertical="top"/>
    </xf>
    <xf numFmtId="164" fontId="17" fillId="14" borderId="7" xfId="1" applyNumberFormat="1" applyFont="1" applyFill="1" applyBorder="1" applyAlignment="1" applyProtection="1">
      <alignment vertical="top"/>
      <protection hidden="1"/>
    </xf>
    <xf numFmtId="0" fontId="20" fillId="14" borderId="7" xfId="2" applyFont="1" applyFill="1" applyBorder="1" applyAlignment="1" applyProtection="1">
      <alignment vertical="top"/>
    </xf>
    <xf numFmtId="0" fontId="17" fillId="14" borderId="7" xfId="0" applyFont="1" applyFill="1" applyBorder="1" applyAlignment="1" applyProtection="1">
      <alignment vertical="top"/>
    </xf>
    <xf numFmtId="0" fontId="20" fillId="15" borderId="7" xfId="2" applyFont="1" applyFill="1" applyBorder="1" applyAlignment="1" applyProtection="1"/>
    <xf numFmtId="0" fontId="17" fillId="15" borderId="7" xfId="2" applyFont="1" applyFill="1" applyBorder="1" applyAlignment="1" applyProtection="1">
      <alignment horizontal="center"/>
    </xf>
    <xf numFmtId="0" fontId="17" fillId="15" borderId="7" xfId="2" applyFont="1" applyFill="1" applyBorder="1" applyAlignment="1" applyProtection="1">
      <alignment horizontal="center" vertical="top"/>
    </xf>
    <xf numFmtId="0" fontId="17" fillId="15" borderId="7" xfId="0" applyFont="1" applyFill="1" applyBorder="1" applyProtection="1"/>
    <xf numFmtId="164" fontId="17" fillId="15" borderId="7" xfId="1" applyNumberFormat="1" applyFont="1" applyFill="1" applyBorder="1" applyAlignment="1" applyProtection="1">
      <alignment vertical="top"/>
      <protection hidden="1"/>
    </xf>
    <xf numFmtId="0" fontId="13" fillId="11" borderId="11" xfId="0" applyFont="1" applyFill="1" applyBorder="1" applyAlignment="1">
      <alignment horizontal="left"/>
    </xf>
    <xf numFmtId="0" fontId="8" fillId="11" borderId="0" xfId="0" applyFont="1" applyFill="1" applyBorder="1"/>
    <xf numFmtId="0" fontId="5" fillId="11" borderId="0" xfId="0" applyFont="1" applyFill="1" applyBorder="1"/>
    <xf numFmtId="0" fontId="5" fillId="11" borderId="0" xfId="4" applyFont="1" applyFill="1" applyBorder="1"/>
    <xf numFmtId="4" fontId="13" fillId="11" borderId="1" xfId="0" applyNumberFormat="1" applyFont="1" applyFill="1" applyBorder="1"/>
    <xf numFmtId="4" fontId="8" fillId="11" borderId="0" xfId="0" applyNumberFormat="1" applyFont="1" applyFill="1" applyBorder="1" applyProtection="1">
      <protection locked="0"/>
    </xf>
    <xf numFmtId="0" fontId="4" fillId="11" borderId="12" xfId="4" applyFont="1" applyFill="1" applyBorder="1"/>
    <xf numFmtId="4" fontId="11" fillId="3" borderId="7" xfId="2" applyNumberFormat="1" applyFont="1" applyFill="1" applyBorder="1" applyAlignment="1">
      <alignment vertical="top" wrapText="1"/>
    </xf>
    <xf numFmtId="4" fontId="12" fillId="3" borderId="7" xfId="2" applyNumberFormat="1" applyFont="1" applyFill="1" applyBorder="1" applyAlignment="1" applyProtection="1">
      <alignment horizontal="right" vertical="top" wrapText="1"/>
    </xf>
    <xf numFmtId="4" fontId="11" fillId="3" borderId="7" xfId="2" applyNumberFormat="1" applyFont="1" applyFill="1" applyBorder="1" applyAlignment="1" applyProtection="1">
      <alignment vertical="top" wrapText="1"/>
    </xf>
    <xf numFmtId="4" fontId="12" fillId="3" borderId="13" xfId="2" applyNumberFormat="1" applyFont="1" applyFill="1" applyBorder="1" applyAlignment="1" applyProtection="1">
      <alignment horizontal="right" vertical="top" wrapText="1"/>
    </xf>
    <xf numFmtId="4" fontId="8" fillId="3" borderId="0" xfId="0" applyNumberFormat="1" applyFont="1" applyFill="1" applyBorder="1" applyProtection="1">
      <protection locked="0"/>
    </xf>
    <xf numFmtId="0" fontId="8" fillId="3" borderId="11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0" xfId="4" applyFont="1" applyFill="1" applyBorder="1"/>
    <xf numFmtId="0" fontId="4" fillId="3" borderId="12" xfId="4" applyFont="1" applyFill="1" applyBorder="1"/>
    <xf numFmtId="0" fontId="8" fillId="3" borderId="11" xfId="2" applyFont="1" applyFill="1" applyBorder="1" applyAlignment="1">
      <alignment horizontal="left" indent="2"/>
    </xf>
    <xf numFmtId="164" fontId="18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Alignment="1" applyProtection="1">
      <alignment vertical="top"/>
    </xf>
    <xf numFmtId="0" fontId="18" fillId="9" borderId="15" xfId="2" applyFont="1" applyFill="1" applyBorder="1" applyAlignment="1" applyProtection="1">
      <alignment horizontal="center" vertical="top"/>
    </xf>
    <xf numFmtId="0" fontId="18" fillId="9" borderId="15" xfId="0" applyFont="1" applyFill="1" applyBorder="1" applyAlignment="1" applyProtection="1">
      <alignment vertical="top" wrapText="1"/>
    </xf>
    <xf numFmtId="0" fontId="19" fillId="9" borderId="15" xfId="0" applyFont="1" applyFill="1" applyBorder="1" applyProtection="1">
      <protection locked="0"/>
    </xf>
    <xf numFmtId="164" fontId="18" fillId="9" borderId="15" xfId="1" applyNumberFormat="1" applyFont="1" applyFill="1" applyBorder="1" applyAlignment="1" applyProtection="1">
      <alignment vertical="top"/>
      <protection locked="0"/>
    </xf>
    <xf numFmtId="164" fontId="18" fillId="3" borderId="15" xfId="1" applyNumberFormat="1" applyFont="1" applyFill="1" applyBorder="1" applyAlignment="1" applyProtection="1">
      <alignment horizontal="right" vertical="top"/>
      <protection locked="0"/>
    </xf>
    <xf numFmtId="164" fontId="17" fillId="13" borderId="6" xfId="1" applyNumberFormat="1" applyFont="1" applyFill="1" applyBorder="1" applyAlignment="1" applyProtection="1">
      <alignment horizontal="right" vertical="top"/>
      <protection hidden="1"/>
    </xf>
    <xf numFmtId="164" fontId="17" fillId="15" borderId="7" xfId="1" applyNumberFormat="1" applyFont="1" applyFill="1" applyBorder="1" applyAlignment="1" applyProtection="1">
      <alignment horizontal="right" vertical="top"/>
      <protection hidden="1"/>
    </xf>
    <xf numFmtId="164" fontId="17" fillId="14" borderId="7" xfId="1" applyNumberFormat="1" applyFont="1" applyFill="1" applyBorder="1" applyAlignment="1" applyProtection="1">
      <alignment horizontal="right"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</xf>
    <xf numFmtId="164" fontId="17" fillId="3" borderId="7" xfId="1" applyNumberFormat="1" applyFont="1" applyFill="1" applyBorder="1" applyAlignment="1" applyProtection="1">
      <alignment horizontal="right" vertical="top"/>
      <protection locked="0"/>
    </xf>
    <xf numFmtId="0" fontId="19" fillId="9" borderId="15" xfId="2" applyFont="1" applyFill="1" applyBorder="1" applyProtection="1"/>
    <xf numFmtId="0" fontId="18" fillId="9" borderId="15" xfId="0" applyFont="1" applyFill="1" applyBorder="1" applyProtection="1"/>
    <xf numFmtId="0" fontId="18" fillId="9" borderId="15" xfId="2" applyFont="1" applyFill="1" applyBorder="1" applyAlignment="1" applyProtection="1">
      <alignment vertical="top"/>
    </xf>
    <xf numFmtId="0" fontId="20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164" fontId="17" fillId="3" borderId="15" xfId="1" applyNumberFormat="1" applyFont="1" applyFill="1" applyBorder="1" applyAlignment="1" applyProtection="1">
      <alignment horizontal="right" vertical="top"/>
    </xf>
    <xf numFmtId="0" fontId="18" fillId="9" borderId="15" xfId="0" applyFont="1" applyFill="1" applyBorder="1" applyAlignment="1" applyProtection="1">
      <alignment vertical="top"/>
    </xf>
    <xf numFmtId="0" fontId="20" fillId="9" borderId="15" xfId="2" applyFont="1" applyFill="1" applyBorder="1" applyProtection="1"/>
    <xf numFmtId="164" fontId="17" fillId="9" borderId="15" xfId="1" applyNumberFormat="1" applyFont="1" applyFill="1" applyBorder="1" applyAlignment="1" applyProtection="1">
      <alignment vertical="top"/>
      <protection hidden="1"/>
    </xf>
    <xf numFmtId="164" fontId="17" fillId="3" borderId="15" xfId="1" applyNumberFormat="1" applyFont="1" applyFill="1" applyBorder="1" applyAlignment="1" applyProtection="1">
      <alignment horizontal="right" vertical="top"/>
      <protection hidden="1"/>
    </xf>
    <xf numFmtId="0" fontId="17" fillId="9" borderId="15" xfId="2" applyFont="1" applyFill="1" applyBorder="1" applyAlignment="1" applyProtection="1">
      <alignment vertical="top"/>
    </xf>
    <xf numFmtId="0" fontId="18" fillId="9" borderId="15" xfId="0" applyFont="1" applyFill="1" applyBorder="1" applyAlignment="1" applyProtection="1">
      <alignment wrapText="1"/>
    </xf>
    <xf numFmtId="0" fontId="17" fillId="9" borderId="15" xfId="0" applyFont="1" applyFill="1" applyBorder="1" applyAlignment="1" applyProtection="1">
      <alignment vertical="top"/>
    </xf>
    <xf numFmtId="0" fontId="9" fillId="10" borderId="4" xfId="0" applyFont="1" applyFill="1" applyBorder="1" applyAlignment="1" applyProtection="1">
      <protection locked="0"/>
    </xf>
    <xf numFmtId="0" fontId="0" fillId="9" borderId="0" xfId="0" applyFill="1"/>
    <xf numFmtId="0" fontId="24" fillId="9" borderId="0" xfId="0" applyFont="1" applyFill="1"/>
    <xf numFmtId="0" fontId="25" fillId="9" borderId="0" xfId="0" applyFont="1" applyFill="1"/>
    <xf numFmtId="4" fontId="8" fillId="3" borderId="0" xfId="0" applyNumberFormat="1" applyFont="1" applyFill="1" applyBorder="1" applyProtection="1"/>
    <xf numFmtId="4" fontId="8" fillId="3" borderId="2" xfId="0" applyNumberFormat="1" applyFont="1" applyFill="1" applyBorder="1" applyProtection="1"/>
    <xf numFmtId="0" fontId="6" fillId="9" borderId="0" xfId="2" applyFont="1" applyFill="1" applyProtection="1">
      <protection locked="0"/>
    </xf>
    <xf numFmtId="0" fontId="6" fillId="9" borderId="0" xfId="2" applyFont="1" applyFill="1"/>
    <xf numFmtId="0" fontId="4" fillId="9" borderId="0" xfId="4" applyFill="1"/>
    <xf numFmtId="0" fontId="7" fillId="9" borderId="0" xfId="4" applyFont="1" applyFill="1"/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>
      <alignment horizontal="center"/>
    </xf>
    <xf numFmtId="3" fontId="9" fillId="6" borderId="7" xfId="0" applyNumberFormat="1" applyFont="1" applyFill="1" applyBorder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9" fillId="6" borderId="7" xfId="0" applyFont="1" applyFill="1" applyBorder="1" applyAlignment="1">
      <alignment horizontal="center"/>
    </xf>
    <xf numFmtId="3" fontId="10" fillId="2" borderId="7" xfId="0" applyNumberFormat="1" applyFont="1" applyFill="1" applyBorder="1" applyAlignment="1" applyProtection="1">
      <alignment horizontal="center"/>
      <protection locked="0"/>
    </xf>
    <xf numFmtId="3" fontId="10" fillId="2" borderId="7" xfId="0" applyNumberFormat="1" applyFont="1" applyFill="1" applyBorder="1" applyAlignment="1">
      <alignment horizontal="center"/>
    </xf>
    <xf numFmtId="3" fontId="10" fillId="2" borderId="22" xfId="0" applyNumberFormat="1" applyFont="1" applyFill="1" applyBorder="1" applyAlignment="1" applyProtection="1">
      <alignment horizontal="center"/>
      <protection locked="0"/>
    </xf>
    <xf numFmtId="0" fontId="9" fillId="9" borderId="20" xfId="0" applyFont="1" applyFill="1" applyBorder="1" applyAlignment="1" applyProtection="1">
      <alignment horizontal="center"/>
      <protection locked="0"/>
    </xf>
    <xf numFmtId="0" fontId="10" fillId="9" borderId="20" xfId="0" applyFont="1" applyFill="1" applyBorder="1" applyAlignment="1" applyProtection="1">
      <alignment horizontal="center"/>
      <protection locked="0"/>
    </xf>
    <xf numFmtId="0" fontId="10" fillId="9" borderId="4" xfId="0" applyFont="1" applyFill="1" applyBorder="1" applyAlignment="1" applyProtection="1">
      <alignment horizontal="right"/>
    </xf>
    <xf numFmtId="0" fontId="10" fillId="9" borderId="21" xfId="0" applyFont="1" applyFill="1" applyBorder="1" applyAlignment="1" applyProtection="1">
      <alignment horizontal="right"/>
    </xf>
    <xf numFmtId="0" fontId="10" fillId="2" borderId="7" xfId="0" applyFont="1" applyFill="1" applyBorder="1" applyProtection="1"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 indent="15"/>
    </xf>
    <xf numFmtId="49" fontId="31" fillId="17" borderId="18" xfId="4" applyNumberFormat="1" applyFont="1" applyFill="1" applyBorder="1" applyAlignment="1">
      <alignment horizontal="left" vertical="center" wrapText="1"/>
    </xf>
    <xf numFmtId="49" fontId="31" fillId="17" borderId="18" xfId="4" applyNumberFormat="1" applyFont="1" applyFill="1" applyBorder="1" applyAlignment="1">
      <alignment horizontal="center" vertical="center" wrapText="1"/>
    </xf>
    <xf numFmtId="49" fontId="31" fillId="17" borderId="17" xfId="4" applyNumberFormat="1" applyFont="1" applyFill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5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left" vertical="center" wrapText="1"/>
    </xf>
    <xf numFmtId="49" fontId="33" fillId="0" borderId="18" xfId="4" applyNumberFormat="1" applyFont="1" applyBorder="1" applyAlignment="1">
      <alignment horizontal="center" vertical="center" wrapText="1"/>
    </xf>
    <xf numFmtId="43" fontId="33" fillId="0" borderId="17" xfId="5" applyFont="1" applyBorder="1" applyAlignment="1">
      <alignment horizontal="right" vertical="center" wrapText="1"/>
    </xf>
    <xf numFmtId="0" fontId="32" fillId="0" borderId="18" xfId="4" applyFont="1" applyBorder="1" applyAlignment="1">
      <alignment horizontal="left" vertical="center" wrapText="1"/>
    </xf>
    <xf numFmtId="0" fontId="4" fillId="0" borderId="0" xfId="4" applyAlignment="1">
      <alignment vertical="center" wrapText="1"/>
    </xf>
    <xf numFmtId="49" fontId="33" fillId="18" borderId="18" xfId="4" applyNumberFormat="1" applyFont="1" applyFill="1" applyBorder="1" applyAlignment="1">
      <alignment horizontal="left" vertical="center" wrapText="1"/>
    </xf>
    <xf numFmtId="49" fontId="33" fillId="18" borderId="18" xfId="4" applyNumberFormat="1" applyFont="1" applyFill="1" applyBorder="1" applyAlignment="1">
      <alignment horizontal="center" vertical="center" wrapText="1"/>
    </xf>
    <xf numFmtId="43" fontId="33" fillId="18" borderId="17" xfId="5" applyFont="1" applyFill="1" applyBorder="1" applyAlignment="1">
      <alignment horizontal="right" vertical="center" wrapText="1"/>
    </xf>
    <xf numFmtId="0" fontId="32" fillId="18" borderId="18" xfId="4" applyFont="1" applyFill="1" applyBorder="1" applyAlignment="1">
      <alignment vertical="center" wrapText="1"/>
    </xf>
    <xf numFmtId="15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left" vertical="center" wrapText="1"/>
    </xf>
    <xf numFmtId="49" fontId="33" fillId="19" borderId="18" xfId="4" applyNumberFormat="1" applyFont="1" applyFill="1" applyBorder="1" applyAlignment="1">
      <alignment horizontal="center" vertical="center" wrapText="1"/>
    </xf>
    <xf numFmtId="43" fontId="33" fillId="19" borderId="17" xfId="5" applyFont="1" applyFill="1" applyBorder="1" applyAlignment="1">
      <alignment horizontal="right" vertical="center" wrapText="1"/>
    </xf>
    <xf numFmtId="0" fontId="32" fillId="19" borderId="18" xfId="4" applyFont="1" applyFill="1" applyBorder="1" applyAlignment="1">
      <alignment vertical="center" wrapText="1"/>
    </xf>
    <xf numFmtId="15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left" vertical="center" wrapText="1"/>
    </xf>
    <xf numFmtId="49" fontId="33" fillId="13" borderId="18" xfId="4" applyNumberFormat="1" applyFont="1" applyFill="1" applyBorder="1" applyAlignment="1">
      <alignment horizontal="center" vertical="center" wrapText="1"/>
    </xf>
    <xf numFmtId="43" fontId="33" fillId="13" borderId="17" xfId="5" applyFont="1" applyFill="1" applyBorder="1" applyAlignment="1">
      <alignment horizontal="right" vertical="center" wrapText="1"/>
    </xf>
    <xf numFmtId="0" fontId="32" fillId="13" borderId="18" xfId="4" applyFont="1" applyFill="1" applyBorder="1" applyAlignment="1">
      <alignment horizontal="left" vertical="center" wrapText="1"/>
    </xf>
    <xf numFmtId="15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left" vertical="center" wrapText="1"/>
    </xf>
    <xf numFmtId="49" fontId="33" fillId="20" borderId="18" xfId="4" applyNumberFormat="1" applyFont="1" applyFill="1" applyBorder="1" applyAlignment="1">
      <alignment horizontal="center" vertical="center" wrapText="1"/>
    </xf>
    <xf numFmtId="43" fontId="33" fillId="20" borderId="17" xfId="5" applyFont="1" applyFill="1" applyBorder="1" applyAlignment="1">
      <alignment horizontal="right" vertical="center" wrapText="1"/>
    </xf>
    <xf numFmtId="0" fontId="32" fillId="20" borderId="18" xfId="4" applyFont="1" applyFill="1" applyBorder="1" applyAlignment="1">
      <alignment vertical="center" wrapText="1"/>
    </xf>
    <xf numFmtId="15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left" vertical="center" wrapText="1"/>
    </xf>
    <xf numFmtId="49" fontId="33" fillId="21" borderId="18" xfId="4" applyNumberFormat="1" applyFont="1" applyFill="1" applyBorder="1" applyAlignment="1">
      <alignment horizontal="center" vertical="center" wrapText="1"/>
    </xf>
    <xf numFmtId="43" fontId="33" fillId="21" borderId="17" xfId="5" applyFont="1" applyFill="1" applyBorder="1" applyAlignment="1">
      <alignment horizontal="right" vertical="center" wrapText="1"/>
    </xf>
    <xf numFmtId="0" fontId="32" fillId="21" borderId="18" xfId="4" applyFont="1" applyFill="1" applyBorder="1" applyAlignment="1">
      <alignment horizontal="left" vertical="center" wrapText="1"/>
    </xf>
    <xf numFmtId="15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left" vertical="center" wrapText="1"/>
    </xf>
    <xf numFmtId="49" fontId="33" fillId="22" borderId="18" xfId="4" applyNumberFormat="1" applyFont="1" applyFill="1" applyBorder="1" applyAlignment="1">
      <alignment horizontal="center" vertical="center" wrapText="1"/>
    </xf>
    <xf numFmtId="43" fontId="33" fillId="22" borderId="17" xfId="5" applyFont="1" applyFill="1" applyBorder="1" applyAlignment="1">
      <alignment horizontal="right" vertical="center" wrapText="1"/>
    </xf>
    <xf numFmtId="0" fontId="32" fillId="22" borderId="18" xfId="4" applyFont="1" applyFill="1" applyBorder="1" applyAlignment="1">
      <alignment horizontal="left" vertical="center" wrapText="1"/>
    </xf>
    <xf numFmtId="15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left" vertical="center" wrapText="1"/>
    </xf>
    <xf numFmtId="49" fontId="33" fillId="23" borderId="18" xfId="4" applyNumberFormat="1" applyFont="1" applyFill="1" applyBorder="1" applyAlignment="1">
      <alignment horizontal="center" vertical="center" wrapText="1"/>
    </xf>
    <xf numFmtId="43" fontId="33" fillId="23" borderId="17" xfId="5" applyFont="1" applyFill="1" applyBorder="1" applyAlignment="1">
      <alignment horizontal="right" vertical="center" wrapText="1"/>
    </xf>
    <xf numFmtId="0" fontId="32" fillId="23" borderId="18" xfId="4" applyFont="1" applyFill="1" applyBorder="1" applyAlignment="1">
      <alignment horizontal="left" vertical="center" wrapText="1"/>
    </xf>
    <xf numFmtId="0" fontId="32" fillId="0" borderId="18" xfId="4" applyFont="1" applyBorder="1" applyAlignment="1">
      <alignment vertical="center" wrapText="1"/>
    </xf>
    <xf numFmtId="15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left" vertical="center" wrapText="1"/>
    </xf>
    <xf numFmtId="49" fontId="33" fillId="24" borderId="18" xfId="4" applyNumberFormat="1" applyFont="1" applyFill="1" applyBorder="1" applyAlignment="1">
      <alignment horizontal="center" vertical="center" wrapText="1"/>
    </xf>
    <xf numFmtId="43" fontId="33" fillId="24" borderId="17" xfId="5" applyFont="1" applyFill="1" applyBorder="1" applyAlignment="1">
      <alignment horizontal="right" vertical="center" wrapText="1"/>
    </xf>
    <xf numFmtId="0" fontId="32" fillId="24" borderId="18" xfId="4" applyFont="1" applyFill="1" applyBorder="1" applyAlignment="1">
      <alignment vertical="center" wrapText="1"/>
    </xf>
    <xf numFmtId="0" fontId="32" fillId="24" borderId="18" xfId="4" applyFont="1" applyFill="1" applyBorder="1" applyAlignment="1">
      <alignment horizontal="left" vertical="center" wrapText="1"/>
    </xf>
    <xf numFmtId="0" fontId="32" fillId="0" borderId="18" xfId="4" applyFont="1" applyBorder="1"/>
    <xf numFmtId="15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left" vertical="center" wrapText="1"/>
    </xf>
    <xf numFmtId="49" fontId="33" fillId="25" borderId="18" xfId="4" applyNumberFormat="1" applyFont="1" applyFill="1" applyBorder="1" applyAlignment="1">
      <alignment horizontal="center" vertical="center" wrapText="1"/>
    </xf>
    <xf numFmtId="43" fontId="33" fillId="25" borderId="17" xfId="5" applyFont="1" applyFill="1" applyBorder="1" applyAlignment="1">
      <alignment horizontal="right" vertical="center" wrapText="1"/>
    </xf>
    <xf numFmtId="0" fontId="32" fillId="25" borderId="18" xfId="4" applyFont="1" applyFill="1" applyBorder="1" applyAlignment="1">
      <alignment vertical="center" wrapText="1"/>
    </xf>
    <xf numFmtId="49" fontId="33" fillId="26" borderId="18" xfId="4" applyNumberFormat="1" applyFont="1" applyFill="1" applyBorder="1" applyAlignment="1">
      <alignment horizontal="left" vertical="center" wrapText="1"/>
    </xf>
    <xf numFmtId="49" fontId="33" fillId="26" borderId="18" xfId="4" applyNumberFormat="1" applyFont="1" applyFill="1" applyBorder="1" applyAlignment="1">
      <alignment horizontal="center" vertical="center" wrapText="1"/>
    </xf>
    <xf numFmtId="43" fontId="33" fillId="26" borderId="17" xfId="5" applyFont="1" applyFill="1" applyBorder="1" applyAlignment="1">
      <alignment horizontal="right" vertical="center" wrapText="1"/>
    </xf>
    <xf numFmtId="0" fontId="32" fillId="26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left" vertical="center" wrapText="1"/>
    </xf>
    <xf numFmtId="49" fontId="33" fillId="27" borderId="18" xfId="4" applyNumberFormat="1" applyFont="1" applyFill="1" applyBorder="1" applyAlignment="1">
      <alignment horizontal="center" vertical="center" wrapText="1"/>
    </xf>
    <xf numFmtId="43" fontId="33" fillId="27" borderId="17" xfId="5" applyFont="1" applyFill="1" applyBorder="1" applyAlignment="1">
      <alignment horizontal="right" vertical="center" wrapText="1"/>
    </xf>
    <xf numFmtId="0" fontId="32" fillId="27" borderId="18" xfId="4" applyFont="1" applyFill="1" applyBorder="1" applyAlignment="1">
      <alignment horizontal="left" vertical="center" wrapText="1"/>
    </xf>
    <xf numFmtId="15" fontId="33" fillId="27" borderId="18" xfId="4" applyNumberFormat="1" applyFont="1" applyFill="1" applyBorder="1" applyAlignment="1">
      <alignment horizontal="center" vertical="center" wrapText="1"/>
    </xf>
    <xf numFmtId="49" fontId="33" fillId="28" borderId="18" xfId="4" applyNumberFormat="1" applyFont="1" applyFill="1" applyBorder="1" applyAlignment="1">
      <alignment horizontal="left" vertical="center" wrapText="1"/>
    </xf>
    <xf numFmtId="49" fontId="33" fillId="28" borderId="18" xfId="4" applyNumberFormat="1" applyFont="1" applyFill="1" applyBorder="1" applyAlignment="1">
      <alignment horizontal="center" vertical="center" wrapText="1"/>
    </xf>
    <xf numFmtId="43" fontId="33" fillId="28" borderId="17" xfId="5" applyFont="1" applyFill="1" applyBorder="1" applyAlignment="1">
      <alignment horizontal="right" vertical="center" wrapText="1"/>
    </xf>
    <xf numFmtId="0" fontId="32" fillId="28" borderId="18" xfId="4" applyFont="1" applyFill="1" applyBorder="1" applyAlignment="1">
      <alignment horizontal="left" vertical="center" wrapText="1"/>
    </xf>
    <xf numFmtId="15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left" vertical="center" wrapText="1"/>
    </xf>
    <xf numFmtId="49" fontId="33" fillId="29" borderId="18" xfId="4" applyNumberFormat="1" applyFont="1" applyFill="1" applyBorder="1" applyAlignment="1">
      <alignment horizontal="center" vertical="center" wrapText="1"/>
    </xf>
    <xf numFmtId="43" fontId="33" fillId="29" borderId="17" xfId="5" applyFont="1" applyFill="1" applyBorder="1" applyAlignment="1">
      <alignment horizontal="right" vertical="center" wrapText="1"/>
    </xf>
    <xf numFmtId="0" fontId="32" fillId="29" borderId="18" xfId="4" applyFont="1" applyFill="1" applyBorder="1" applyAlignment="1">
      <alignment horizontal="left" vertical="center" wrapText="1"/>
    </xf>
    <xf numFmtId="15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2" fillId="30" borderId="18" xfId="4" applyFont="1" applyFill="1" applyBorder="1" applyAlignment="1">
      <alignment horizontal="left" vertical="center" wrapText="1"/>
    </xf>
    <xf numFmtId="49" fontId="34" fillId="30" borderId="18" xfId="4" applyNumberFormat="1" applyFont="1" applyFill="1" applyBorder="1" applyAlignment="1">
      <alignment horizontal="center" vertical="center" wrapText="1"/>
    </xf>
    <xf numFmtId="43" fontId="34" fillId="30" borderId="17" xfId="5" applyFont="1" applyFill="1" applyBorder="1" applyAlignment="1">
      <alignment horizontal="right" vertical="center" wrapText="1"/>
    </xf>
    <xf numFmtId="0" fontId="34" fillId="30" borderId="18" xfId="4" applyFont="1" applyFill="1" applyBorder="1" applyAlignment="1">
      <alignment horizontal="left" vertical="center" wrapText="1"/>
    </xf>
    <xf numFmtId="15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2" fillId="31" borderId="18" xfId="4" applyFont="1" applyFill="1" applyBorder="1" applyAlignment="1">
      <alignment horizontal="left" vertical="center" wrapText="1"/>
    </xf>
    <xf numFmtId="15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left" vertical="center" wrapText="1"/>
    </xf>
    <xf numFmtId="49" fontId="33" fillId="16" borderId="18" xfId="4" applyNumberFormat="1" applyFont="1" applyFill="1" applyBorder="1" applyAlignment="1">
      <alignment horizontal="center" vertical="center" wrapText="1"/>
    </xf>
    <xf numFmtId="43" fontId="33" fillId="16" borderId="17" xfId="5" applyFont="1" applyFill="1" applyBorder="1" applyAlignment="1">
      <alignment horizontal="right" vertical="center" wrapText="1"/>
    </xf>
    <xf numFmtId="0" fontId="32" fillId="16" borderId="18" xfId="4" applyFont="1" applyFill="1" applyBorder="1" applyAlignment="1">
      <alignment vertical="center" wrapText="1"/>
    </xf>
    <xf numFmtId="0" fontId="32" fillId="16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center" vertical="center" wrapText="1"/>
    </xf>
    <xf numFmtId="43" fontId="34" fillId="31" borderId="17" xfId="5" applyFont="1" applyFill="1" applyBorder="1" applyAlignment="1">
      <alignment horizontal="right" vertical="center" wrapText="1"/>
    </xf>
    <xf numFmtId="0" fontId="34" fillId="31" borderId="18" xfId="4" applyFont="1" applyFill="1" applyBorder="1" applyAlignment="1">
      <alignment horizontal="left" vertical="center" wrapText="1"/>
    </xf>
    <xf numFmtId="49" fontId="34" fillId="31" borderId="18" xfId="4" applyNumberFormat="1" applyFont="1" applyFill="1" applyBorder="1" applyAlignment="1">
      <alignment horizontal="left" vertical="center" wrapText="1"/>
    </xf>
    <xf numFmtId="15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left" vertical="center" wrapText="1"/>
    </xf>
    <xf numFmtId="49" fontId="33" fillId="32" borderId="18" xfId="4" applyNumberFormat="1" applyFont="1" applyFill="1" applyBorder="1" applyAlignment="1">
      <alignment horizontal="center" vertical="center" wrapText="1"/>
    </xf>
    <xf numFmtId="43" fontId="33" fillId="32" borderId="17" xfId="5" applyFont="1" applyFill="1" applyBorder="1" applyAlignment="1">
      <alignment horizontal="right" vertical="center" wrapText="1"/>
    </xf>
    <xf numFmtId="0" fontId="32" fillId="32" borderId="18" xfId="4" applyFont="1" applyFill="1" applyBorder="1" applyAlignment="1">
      <alignment vertical="center" wrapText="1"/>
    </xf>
    <xf numFmtId="15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left" vertical="center" wrapText="1"/>
    </xf>
    <xf numFmtId="49" fontId="33" fillId="33" borderId="18" xfId="4" applyNumberFormat="1" applyFont="1" applyFill="1" applyBorder="1" applyAlignment="1">
      <alignment horizontal="center" vertical="center" wrapText="1"/>
    </xf>
    <xf numFmtId="43" fontId="33" fillId="33" borderId="17" xfId="5" applyFont="1" applyFill="1" applyBorder="1" applyAlignment="1">
      <alignment horizontal="right" vertical="center" wrapText="1"/>
    </xf>
    <xf numFmtId="0" fontId="32" fillId="33" borderId="18" xfId="4" applyFont="1" applyFill="1" applyBorder="1" applyAlignment="1">
      <alignment vertical="center" wrapText="1"/>
    </xf>
    <xf numFmtId="15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left" vertical="center" wrapText="1"/>
    </xf>
    <xf numFmtId="49" fontId="33" fillId="34" borderId="18" xfId="4" applyNumberFormat="1" applyFont="1" applyFill="1" applyBorder="1" applyAlignment="1">
      <alignment horizontal="center" vertical="center" wrapText="1"/>
    </xf>
    <xf numFmtId="43" fontId="33" fillId="34" borderId="17" xfId="5" applyFont="1" applyFill="1" applyBorder="1" applyAlignment="1">
      <alignment horizontal="right" vertical="center" wrapText="1"/>
    </xf>
    <xf numFmtId="0" fontId="32" fillId="34" borderId="18" xfId="4" applyFont="1" applyFill="1" applyBorder="1" applyAlignment="1">
      <alignment horizontal="left" vertical="center" wrapText="1"/>
    </xf>
    <xf numFmtId="15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left" vertical="center" wrapText="1"/>
    </xf>
    <xf numFmtId="49" fontId="33" fillId="35" borderId="18" xfId="4" applyNumberFormat="1" applyFont="1" applyFill="1" applyBorder="1" applyAlignment="1">
      <alignment horizontal="center" vertical="center" wrapText="1"/>
    </xf>
    <xf numFmtId="43" fontId="33" fillId="35" borderId="17" xfId="5" applyFont="1" applyFill="1" applyBorder="1" applyAlignment="1">
      <alignment horizontal="right" vertical="center" wrapText="1"/>
    </xf>
    <xf numFmtId="0" fontId="32" fillId="35" borderId="18" xfId="4" applyFont="1" applyFill="1" applyBorder="1" applyAlignment="1">
      <alignment vertical="center" wrapText="1"/>
    </xf>
    <xf numFmtId="0" fontId="32" fillId="36" borderId="18" xfId="4" applyFont="1" applyFill="1" applyBorder="1" applyAlignment="1">
      <alignment horizontal="left"/>
    </xf>
    <xf numFmtId="49" fontId="33" fillId="36" borderId="18" xfId="4" applyNumberFormat="1" applyFont="1" applyFill="1" applyBorder="1" applyAlignment="1">
      <alignment horizontal="left" vertical="center" wrapText="1"/>
    </xf>
    <xf numFmtId="49" fontId="33" fillId="36" borderId="18" xfId="4" applyNumberFormat="1" applyFont="1" applyFill="1" applyBorder="1" applyAlignment="1">
      <alignment horizontal="center" vertical="center" wrapText="1"/>
    </xf>
    <xf numFmtId="43" fontId="33" fillId="36" borderId="17" xfId="5" applyFont="1" applyFill="1" applyBorder="1" applyAlignment="1">
      <alignment horizontal="right" vertical="center" wrapText="1"/>
    </xf>
    <xf numFmtId="0" fontId="32" fillId="36" borderId="18" xfId="4" applyFont="1" applyFill="1" applyBorder="1" applyAlignment="1">
      <alignment vertical="center" wrapText="1"/>
    </xf>
    <xf numFmtId="15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vertical="center" wrapText="1"/>
    </xf>
    <xf numFmtId="49" fontId="34" fillId="37" borderId="18" xfId="4" applyNumberFormat="1" applyFont="1" applyFill="1" applyBorder="1" applyAlignment="1">
      <alignment horizontal="left" vertical="center" wrapText="1"/>
    </xf>
    <xf numFmtId="49" fontId="34" fillId="37" borderId="18" xfId="4" applyNumberFormat="1" applyFont="1" applyFill="1" applyBorder="1" applyAlignment="1">
      <alignment horizontal="center" vertical="center" wrapText="1"/>
    </xf>
    <xf numFmtId="43" fontId="34" fillId="37" borderId="17" xfId="5" applyFont="1" applyFill="1" applyBorder="1" applyAlignment="1">
      <alignment horizontal="right" vertical="center" wrapText="1"/>
    </xf>
    <xf numFmtId="0" fontId="32" fillId="37" borderId="18" xfId="4" applyFont="1" applyFill="1" applyBorder="1" applyAlignment="1">
      <alignment horizontal="left" vertical="center" wrapText="1"/>
    </xf>
    <xf numFmtId="0" fontId="32" fillId="38" borderId="18" xfId="4" applyFont="1" applyFill="1" applyBorder="1" applyAlignment="1">
      <alignment wrapText="1"/>
    </xf>
    <xf numFmtId="49" fontId="33" fillId="38" borderId="18" xfId="4" applyNumberFormat="1" applyFont="1" applyFill="1" applyBorder="1" applyAlignment="1">
      <alignment horizontal="left" vertical="center" wrapText="1"/>
    </xf>
    <xf numFmtId="49" fontId="33" fillId="38" borderId="18" xfId="4" applyNumberFormat="1" applyFont="1" applyFill="1" applyBorder="1" applyAlignment="1">
      <alignment horizontal="center" vertical="center" wrapText="1"/>
    </xf>
    <xf numFmtId="43" fontId="33" fillId="38" borderId="17" xfId="5" applyFont="1" applyFill="1" applyBorder="1" applyAlignment="1">
      <alignment horizontal="right" vertical="center" wrapText="1"/>
    </xf>
    <xf numFmtId="0" fontId="32" fillId="38" borderId="18" xfId="4" applyFont="1" applyFill="1" applyBorder="1" applyAlignment="1">
      <alignment horizontal="left" vertical="center" wrapText="1"/>
    </xf>
    <xf numFmtId="0" fontId="32" fillId="39" borderId="18" xfId="4" applyFont="1" applyFill="1" applyBorder="1" applyAlignment="1">
      <alignment horizontal="left"/>
    </xf>
    <xf numFmtId="49" fontId="33" fillId="39" borderId="18" xfId="4" applyNumberFormat="1" applyFont="1" applyFill="1" applyBorder="1" applyAlignment="1">
      <alignment horizontal="left" vertical="center" wrapText="1"/>
    </xf>
    <xf numFmtId="49" fontId="33" fillId="39" borderId="18" xfId="4" applyNumberFormat="1" applyFont="1" applyFill="1" applyBorder="1" applyAlignment="1">
      <alignment horizontal="center" vertical="center" wrapText="1"/>
    </xf>
    <xf numFmtId="43" fontId="33" fillId="39" borderId="17" xfId="5" applyFont="1" applyFill="1" applyBorder="1" applyAlignment="1">
      <alignment horizontal="right" vertical="center" wrapText="1"/>
    </xf>
    <xf numFmtId="0" fontId="32" fillId="39" borderId="18" xfId="4" applyFont="1" applyFill="1" applyBorder="1" applyAlignment="1">
      <alignment vertical="center" wrapText="1"/>
    </xf>
    <xf numFmtId="15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left" vertical="center" wrapText="1"/>
    </xf>
    <xf numFmtId="49" fontId="33" fillId="40" borderId="18" xfId="4" applyNumberFormat="1" applyFont="1" applyFill="1" applyBorder="1" applyAlignment="1">
      <alignment horizontal="center" vertical="center" wrapText="1"/>
    </xf>
    <xf numFmtId="43" fontId="33" fillId="40" borderId="17" xfId="5" applyFont="1" applyFill="1" applyBorder="1" applyAlignment="1">
      <alignment horizontal="right" vertical="center" wrapText="1"/>
    </xf>
    <xf numFmtId="0" fontId="32" fillId="40" borderId="18" xfId="4" applyFont="1" applyFill="1" applyBorder="1" applyAlignment="1">
      <alignment vertical="center" wrapText="1"/>
    </xf>
    <xf numFmtId="49" fontId="33" fillId="40" borderId="17" xfId="4" applyNumberFormat="1" applyFont="1" applyFill="1" applyBorder="1" applyAlignment="1">
      <alignment horizontal="right" vertical="center" wrapText="1"/>
    </xf>
    <xf numFmtId="43" fontId="33" fillId="40" borderId="18" xfId="5" applyFont="1" applyFill="1" applyBorder="1" applyAlignment="1">
      <alignment horizontal="left" vertical="center" wrapText="1"/>
    </xf>
    <xf numFmtId="0" fontId="32" fillId="40" borderId="17" xfId="4" applyFont="1" applyFill="1" applyBorder="1" applyAlignment="1">
      <alignment vertical="center" wrapText="1"/>
    </xf>
    <xf numFmtId="15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left" vertical="center" wrapText="1"/>
    </xf>
    <xf numFmtId="49" fontId="33" fillId="6" borderId="18" xfId="4" applyNumberFormat="1" applyFont="1" applyFill="1" applyBorder="1" applyAlignment="1">
      <alignment horizontal="center" vertical="center" wrapText="1"/>
    </xf>
    <xf numFmtId="43" fontId="33" fillId="6" borderId="17" xfId="5" applyFont="1" applyFill="1" applyBorder="1" applyAlignment="1">
      <alignment horizontal="right" vertical="center" wrapText="1"/>
    </xf>
    <xf numFmtId="0" fontId="32" fillId="6" borderId="18" xfId="4" applyFont="1" applyFill="1" applyBorder="1" applyAlignment="1">
      <alignment vertical="center" wrapText="1"/>
    </xf>
    <xf numFmtId="49" fontId="33" fillId="6" borderId="23" xfId="4" applyNumberFormat="1" applyFont="1" applyFill="1" applyBorder="1" applyAlignment="1">
      <alignment horizontal="left" vertical="center" wrapText="1"/>
    </xf>
    <xf numFmtId="49" fontId="33" fillId="6" borderId="23" xfId="4" applyNumberFormat="1" applyFont="1" applyFill="1" applyBorder="1" applyAlignment="1">
      <alignment horizontal="center" vertical="center" wrapText="1"/>
    </xf>
    <xf numFmtId="43" fontId="33" fillId="6" borderId="24" xfId="5" applyFont="1" applyFill="1" applyBorder="1" applyAlignment="1">
      <alignment horizontal="right" vertical="center" wrapText="1"/>
    </xf>
    <xf numFmtId="0" fontId="27" fillId="0" borderId="0" xfId="6" applyFont="1"/>
    <xf numFmtId="0" fontId="2" fillId="0" borderId="0" xfId="6"/>
    <xf numFmtId="0" fontId="32" fillId="0" borderId="0" xfId="4" applyFont="1" applyAlignment="1">
      <alignment vertical="center" wrapText="1"/>
    </xf>
    <xf numFmtId="0" fontId="2" fillId="0" borderId="0" xfId="6" applyAlignment="1">
      <alignment horizontal="left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horizontal="left" vertical="center" wrapText="1"/>
    </xf>
    <xf numFmtId="0" fontId="32" fillId="0" borderId="0" xfId="4" applyFont="1" applyBorder="1" applyAlignment="1">
      <alignment vertical="center" wrapText="1"/>
    </xf>
    <xf numFmtId="0" fontId="35" fillId="9" borderId="0" xfId="6" applyFont="1" applyFill="1"/>
    <xf numFmtId="0" fontId="36" fillId="9" borderId="0" xfId="6" applyFont="1" applyFill="1"/>
    <xf numFmtId="49" fontId="35" fillId="9" borderId="0" xfId="6" applyNumberFormat="1" applyFont="1" applyFill="1"/>
    <xf numFmtId="0" fontId="25" fillId="9" borderId="0" xfId="6" applyFont="1" applyFill="1"/>
    <xf numFmtId="0" fontId="37" fillId="9" borderId="0" xfId="6" applyFont="1" applyFill="1"/>
    <xf numFmtId="0" fontId="28" fillId="9" borderId="0" xfId="6" applyFont="1" applyFill="1"/>
    <xf numFmtId="0" fontId="2" fillId="0" borderId="0" xfId="6" applyFont="1"/>
    <xf numFmtId="4" fontId="12" fillId="2" borderId="7" xfId="2" applyNumberFormat="1" applyFont="1" applyFill="1" applyBorder="1" applyAlignment="1" applyProtection="1">
      <alignment vertical="top" wrapText="1"/>
      <protection locked="0"/>
    </xf>
    <xf numFmtId="164" fontId="17" fillId="14" borderId="7" xfId="1" applyNumberFormat="1" applyFont="1" applyFill="1" applyBorder="1" applyAlignment="1" applyProtection="1">
      <alignment vertical="top"/>
      <protection locked="0"/>
    </xf>
    <xf numFmtId="164" fontId="17" fillId="15" borderId="7" xfId="1" applyNumberFormat="1" applyFont="1" applyFill="1" applyBorder="1" applyAlignment="1" applyProtection="1">
      <alignment vertical="top"/>
      <protection locked="0"/>
    </xf>
    <xf numFmtId="164" fontId="17" fillId="9" borderId="15" xfId="1" applyNumberFormat="1" applyFont="1" applyFill="1" applyBorder="1" applyAlignment="1" applyProtection="1">
      <alignment vertical="top"/>
      <protection locked="0"/>
    </xf>
    <xf numFmtId="1" fontId="10" fillId="3" borderId="7" xfId="0" applyNumberFormat="1" applyFont="1" applyFill="1" applyBorder="1" applyAlignment="1">
      <alignment horizontal="center"/>
    </xf>
    <xf numFmtId="0" fontId="28" fillId="9" borderId="0" xfId="0" applyFont="1" applyFill="1"/>
    <xf numFmtId="0" fontId="28" fillId="9" borderId="0" xfId="0" applyFont="1" applyFill="1" applyBorder="1"/>
    <xf numFmtId="0" fontId="25" fillId="9" borderId="0" xfId="0" applyFont="1" applyFill="1" applyBorder="1"/>
    <xf numFmtId="0" fontId="38" fillId="41" borderId="18" xfId="0" applyFont="1" applyFill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center" vertical="center"/>
    </xf>
    <xf numFmtId="0" fontId="39" fillId="41" borderId="18" xfId="0" applyFont="1" applyFill="1" applyBorder="1" applyAlignment="1">
      <alignment horizontal="center" vertical="center"/>
    </xf>
    <xf numFmtId="0" fontId="38" fillId="9" borderId="18" xfId="0" applyFont="1" applyFill="1" applyBorder="1" applyAlignment="1">
      <alignment horizontal="left" vertical="center" wrapText="1"/>
    </xf>
    <xf numFmtId="0" fontId="38" fillId="9" borderId="18" xfId="0" applyFont="1" applyFill="1" applyBorder="1" applyAlignment="1">
      <alignment horizontal="center" vertical="center"/>
    </xf>
    <xf numFmtId="0" fontId="38" fillId="41" borderId="18" xfId="0" applyFont="1" applyFill="1" applyBorder="1" applyAlignment="1">
      <alignment horizontal="left" vertical="top" wrapText="1"/>
    </xf>
    <xf numFmtId="0" fontId="27" fillId="0" borderId="18" xfId="0" applyFont="1" applyBorder="1"/>
    <xf numFmtId="0" fontId="40" fillId="0" borderId="18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left" vertical="center"/>
    </xf>
    <xf numFmtId="0" fontId="40" fillId="0" borderId="18" xfId="0" applyFont="1" applyBorder="1" applyAlignment="1">
      <alignment horizontal="left" vertical="center" wrapText="1"/>
    </xf>
    <xf numFmtId="0" fontId="37" fillId="9" borderId="0" xfId="0" applyFont="1" applyFill="1"/>
    <xf numFmtId="0" fontId="35" fillId="9" borderId="0" xfId="0" applyFont="1" applyFill="1"/>
    <xf numFmtId="0" fontId="36" fillId="9" borderId="0" xfId="0" applyFont="1" applyFill="1"/>
    <xf numFmtId="0" fontId="9" fillId="9" borderId="0" xfId="0" applyFont="1" applyFill="1" applyBorder="1" applyAlignment="1">
      <alignment horizontal="justify" vertical="top" wrapText="1"/>
    </xf>
    <xf numFmtId="0" fontId="29" fillId="9" borderId="0" xfId="0" applyFont="1" applyFill="1" applyBorder="1" applyAlignment="1">
      <alignment vertical="top" wrapText="1"/>
    </xf>
    <xf numFmtId="4" fontId="29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41" fillId="9" borderId="0" xfId="0" applyFont="1" applyFill="1"/>
    <xf numFmtId="0" fontId="41" fillId="9" borderId="0" xfId="0" applyFont="1" applyFill="1" applyAlignment="1">
      <alignment horizontal="center" vertical="center"/>
    </xf>
    <xf numFmtId="0" fontId="41" fillId="9" borderId="0" xfId="0" applyFont="1" applyFill="1" applyAlignment="1">
      <alignment horizontal="left" vertical="center"/>
    </xf>
    <xf numFmtId="0" fontId="37" fillId="9" borderId="0" xfId="0" applyFont="1" applyFill="1" applyAlignment="1">
      <alignment horizontal="left" vertical="center"/>
    </xf>
    <xf numFmtId="0" fontId="41" fillId="9" borderId="0" xfId="0" applyFont="1" applyFill="1" applyAlignment="1">
      <alignment horizontal="left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NumberFormat="1" applyFont="1" applyFill="1"/>
    <xf numFmtId="4" fontId="41" fillId="9" borderId="0" xfId="0" applyNumberFormat="1" applyFont="1" applyFill="1"/>
    <xf numFmtId="0" fontId="41" fillId="0" borderId="0" xfId="0" applyFont="1"/>
    <xf numFmtId="4" fontId="41" fillId="0" borderId="0" xfId="0" applyNumberFormat="1" applyFont="1"/>
    <xf numFmtId="0" fontId="9" fillId="4" borderId="0" xfId="6" applyFont="1" applyFill="1" applyBorder="1" applyAlignment="1">
      <alignment horizontal="left"/>
    </xf>
    <xf numFmtId="0" fontId="42" fillId="9" borderId="0" xfId="6" applyFont="1" applyFill="1"/>
    <xf numFmtId="0" fontId="42" fillId="9" borderId="0" xfId="0" applyFont="1" applyFill="1"/>
    <xf numFmtId="0" fontId="43" fillId="9" borderId="0" xfId="0" applyFont="1" applyFill="1"/>
    <xf numFmtId="0" fontId="10" fillId="0" borderId="0" xfId="0" applyFont="1" applyBorder="1"/>
    <xf numFmtId="0" fontId="9" fillId="0" borderId="0" xfId="0" applyFont="1" applyFill="1" applyBorder="1" applyAlignment="1">
      <alignment horizontal="left" indent="15"/>
    </xf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9" fillId="11" borderId="18" xfId="0" applyFont="1" applyFill="1" applyBorder="1" applyAlignment="1">
      <alignment horizontal="center" vertical="center" wrapText="1"/>
    </xf>
    <xf numFmtId="0" fontId="9" fillId="8" borderId="0" xfId="6" applyFont="1" applyFill="1" applyBorder="1" applyAlignment="1">
      <alignment horizontal="left"/>
    </xf>
    <xf numFmtId="0" fontId="9" fillId="11" borderId="18" xfId="0" applyFont="1" applyFill="1" applyBorder="1" applyAlignment="1">
      <alignment vertical="center" wrapText="1"/>
    </xf>
    <xf numFmtId="4" fontId="9" fillId="11" borderId="18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justify" vertical="top" wrapText="1"/>
    </xf>
    <xf numFmtId="0" fontId="38" fillId="9" borderId="0" xfId="0" applyFont="1" applyFill="1" applyAlignment="1"/>
    <xf numFmtId="10" fontId="9" fillId="9" borderId="20" xfId="0" applyNumberFormat="1" applyFont="1" applyFill="1" applyBorder="1" applyAlignment="1" applyProtection="1">
      <alignment horizontal="center"/>
      <protection locked="0"/>
    </xf>
    <xf numFmtId="4" fontId="6" fillId="9" borderId="0" xfId="2" applyNumberFormat="1" applyFont="1" applyFill="1" applyProtection="1">
      <protection locked="0"/>
    </xf>
    <xf numFmtId="8" fontId="0" fillId="0" borderId="0" xfId="0" applyNumberFormat="1" applyProtection="1">
      <protection locked="0"/>
    </xf>
    <xf numFmtId="0" fontId="0" fillId="9" borderId="0" xfId="0" applyFill="1" applyBorder="1"/>
    <xf numFmtId="3" fontId="10" fillId="0" borderId="18" xfId="0" applyNumberFormat="1" applyFont="1" applyFill="1" applyBorder="1" applyAlignment="1" applyProtection="1">
      <alignment horizontal="right" vertical="top"/>
      <protection locked="0"/>
    </xf>
    <xf numFmtId="0" fontId="10" fillId="0" borderId="18" xfId="0" applyFont="1" applyFill="1" applyBorder="1" applyAlignment="1" applyProtection="1">
      <alignment vertical="top"/>
      <protection locked="0"/>
    </xf>
    <xf numFmtId="4" fontId="10" fillId="0" borderId="18" xfId="0" applyNumberFormat="1" applyFont="1" applyFill="1" applyBorder="1" applyAlignment="1" applyProtection="1">
      <alignment vertical="top"/>
    </xf>
    <xf numFmtId="4" fontId="10" fillId="0" borderId="18" xfId="0" applyNumberFormat="1" applyFont="1" applyFill="1" applyBorder="1" applyAlignment="1" applyProtection="1">
      <alignment horizontal="right" vertical="top"/>
    </xf>
    <xf numFmtId="4" fontId="10" fillId="0" borderId="18" xfId="0" applyNumberFormat="1" applyFont="1" applyFill="1" applyBorder="1" applyAlignment="1" applyProtection="1">
      <alignment horizontal="center" vertical="top"/>
      <protection locked="0"/>
    </xf>
    <xf numFmtId="0" fontId="45" fillId="0" borderId="18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 applyProtection="1">
      <alignment vertical="top" wrapText="1"/>
      <protection locked="0"/>
    </xf>
    <xf numFmtId="0" fontId="38" fillId="0" borderId="18" xfId="0" applyFont="1" applyFill="1" applyBorder="1" applyAlignment="1">
      <alignment horizontal="left" vertical="center" wrapText="1"/>
    </xf>
    <xf numFmtId="3" fontId="47" fillId="0" borderId="18" xfId="0" applyNumberFormat="1" applyFont="1" applyFill="1" applyBorder="1" applyAlignment="1" applyProtection="1">
      <alignment horizontal="right" vertical="top"/>
      <protection locked="0"/>
    </xf>
    <xf numFmtId="0" fontId="47" fillId="0" borderId="18" xfId="0" applyFont="1" applyFill="1" applyBorder="1" applyAlignment="1" applyProtection="1">
      <alignment vertical="top"/>
      <protection locked="0"/>
    </xf>
    <xf numFmtId="0" fontId="47" fillId="0" borderId="18" xfId="0" applyNumberFormat="1" applyFont="1" applyFill="1" applyBorder="1" applyAlignment="1" applyProtection="1">
      <alignment vertical="top"/>
    </xf>
    <xf numFmtId="4" fontId="47" fillId="0" borderId="18" xfId="0" applyNumberFormat="1" applyFont="1" applyFill="1" applyBorder="1" applyAlignment="1" applyProtection="1">
      <alignment horizontal="right" vertical="top"/>
    </xf>
    <xf numFmtId="4" fontId="47" fillId="0" borderId="18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 applyBorder="1"/>
    <xf numFmtId="0" fontId="38" fillId="41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vertical="top"/>
      <protection locked="0"/>
    </xf>
    <xf numFmtId="3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0" xfId="0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horizontal="right" vertical="top"/>
    </xf>
    <xf numFmtId="4" fontId="10" fillId="0" borderId="0" xfId="0" applyNumberFormat="1" applyFont="1" applyFill="1" applyBorder="1" applyAlignment="1" applyProtection="1">
      <alignment horizontal="center" vertical="top"/>
      <protection locked="0"/>
    </xf>
    <xf numFmtId="0" fontId="38" fillId="0" borderId="0" xfId="0" applyFont="1" applyFill="1" applyBorder="1" applyAlignment="1">
      <alignment horizontal="left" vertical="center" wrapText="1"/>
    </xf>
    <xf numFmtId="0" fontId="38" fillId="9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/>
    <xf numFmtId="0" fontId="38" fillId="41" borderId="28" xfId="0" applyFont="1" applyFill="1" applyBorder="1" applyAlignment="1">
      <alignment horizontal="left" vertical="center" wrapText="1"/>
    </xf>
    <xf numFmtId="0" fontId="38" fillId="41" borderId="17" xfId="0" applyFont="1" applyFill="1" applyBorder="1" applyAlignment="1">
      <alignment horizontal="center" vertical="center"/>
    </xf>
    <xf numFmtId="0" fontId="38" fillId="41" borderId="18" xfId="0" applyFont="1" applyFill="1" applyBorder="1" applyAlignment="1">
      <alignment horizontal="center" vertical="center" wrapText="1"/>
    </xf>
    <xf numFmtId="0" fontId="38" fillId="9" borderId="18" xfId="0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left" vertical="center" wrapText="1"/>
    </xf>
    <xf numFmtId="0" fontId="44" fillId="0" borderId="28" xfId="0" applyFont="1" applyBorder="1" applyAlignment="1">
      <alignment vertical="center" wrapText="1"/>
    </xf>
    <xf numFmtId="0" fontId="44" fillId="0" borderId="23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center" vertical="center"/>
    </xf>
    <xf numFmtId="0" fontId="38" fillId="41" borderId="1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4" fillId="0" borderId="18" xfId="0" applyFont="1" applyBorder="1" applyAlignment="1">
      <alignment horizontal="left" vertical="center" wrapText="1"/>
    </xf>
    <xf numFmtId="0" fontId="10" fillId="41" borderId="18" xfId="0" applyFont="1" applyFill="1" applyBorder="1" applyAlignment="1">
      <alignment horizontal="center" vertical="center" wrapText="1"/>
    </xf>
    <xf numFmtId="0" fontId="38" fillId="41" borderId="1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/>
    </xf>
    <xf numFmtId="0" fontId="38" fillId="41" borderId="28" xfId="0" applyFont="1" applyFill="1" applyBorder="1" applyAlignment="1">
      <alignment horizontal="left" vertical="center" wrapText="1"/>
    </xf>
    <xf numFmtId="0" fontId="38" fillId="41" borderId="23" xfId="0" applyFont="1" applyFill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left" vertical="center" wrapText="1"/>
    </xf>
    <xf numFmtId="0" fontId="38" fillId="41" borderId="18" xfId="0" applyFont="1" applyFill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38" fillId="41" borderId="29" xfId="0" applyFont="1" applyFill="1" applyBorder="1" applyAlignment="1">
      <alignment horizontal="left" vertical="center" wrapText="1"/>
    </xf>
    <xf numFmtId="0" fontId="38" fillId="41" borderId="28" xfId="0" applyFont="1" applyFill="1" applyBorder="1" applyAlignment="1">
      <alignment horizontal="center" vertical="center" wrapText="1"/>
    </xf>
    <xf numFmtId="0" fontId="38" fillId="41" borderId="29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8" fillId="9" borderId="28" xfId="0" applyFont="1" applyFill="1" applyBorder="1" applyAlignment="1">
      <alignment horizontal="center" vertical="center" wrapText="1"/>
    </xf>
    <xf numFmtId="0" fontId="38" fillId="9" borderId="23" xfId="0" applyFont="1" applyFill="1" applyBorder="1" applyAlignment="1">
      <alignment horizontal="center" vertical="center" wrapText="1"/>
    </xf>
    <xf numFmtId="0" fontId="38" fillId="9" borderId="28" xfId="0" applyFont="1" applyFill="1" applyBorder="1" applyAlignment="1">
      <alignment horizontal="left" vertical="center" wrapText="1"/>
    </xf>
    <xf numFmtId="0" fontId="38" fillId="9" borderId="23" xfId="0" applyFont="1" applyFill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10" fillId="9" borderId="28" xfId="0" applyFont="1" applyFill="1" applyBorder="1" applyAlignment="1">
      <alignment horizontal="left" vertical="center" wrapText="1"/>
    </xf>
    <xf numFmtId="0" fontId="10" fillId="9" borderId="29" xfId="0" applyFont="1" applyFill="1" applyBorder="1" applyAlignment="1">
      <alignment horizontal="left" vertical="center" wrapText="1"/>
    </xf>
    <xf numFmtId="0" fontId="10" fillId="9" borderId="23" xfId="0" applyFont="1" applyFill="1" applyBorder="1" applyAlignment="1">
      <alignment horizontal="left" vertical="center" wrapText="1"/>
    </xf>
    <xf numFmtId="0" fontId="38" fillId="9" borderId="29" xfId="0" applyFont="1" applyFill="1" applyBorder="1" applyAlignment="1">
      <alignment horizontal="left" vertical="center" wrapText="1"/>
    </xf>
    <xf numFmtId="0" fontId="38" fillId="41" borderId="28" xfId="0" applyFont="1" applyFill="1" applyBorder="1" applyAlignment="1">
      <alignment vertical="center" wrapText="1"/>
    </xf>
    <xf numFmtId="0" fontId="38" fillId="41" borderId="29" xfId="0" applyFont="1" applyFill="1" applyBorder="1" applyAlignment="1">
      <alignment vertical="center" wrapText="1"/>
    </xf>
    <xf numFmtId="0" fontId="38" fillId="41" borderId="23" xfId="0" applyFont="1" applyFill="1" applyBorder="1" applyAlignment="1">
      <alignment vertical="center" wrapText="1"/>
    </xf>
    <xf numFmtId="0" fontId="38" fillId="9" borderId="28" xfId="0" applyFont="1" applyFill="1" applyBorder="1" applyAlignment="1">
      <alignment vertical="center" wrapText="1"/>
    </xf>
    <xf numFmtId="0" fontId="38" fillId="9" borderId="23" xfId="0" applyFont="1" applyFill="1" applyBorder="1" applyAlignment="1">
      <alignment vertical="center" wrapText="1"/>
    </xf>
    <xf numFmtId="0" fontId="38" fillId="0" borderId="28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41" borderId="23" xfId="0" applyFont="1" applyFill="1" applyBorder="1" applyAlignment="1">
      <alignment horizontal="center" vertical="center" wrapText="1"/>
    </xf>
    <xf numFmtId="0" fontId="9" fillId="8" borderId="0" xfId="6" applyFont="1" applyFill="1" applyBorder="1" applyAlignment="1">
      <alignment horizontal="left"/>
    </xf>
    <xf numFmtId="0" fontId="17" fillId="0" borderId="0" xfId="6" applyFont="1" applyFill="1" applyBorder="1" applyAlignment="1">
      <alignment horizontal="center"/>
    </xf>
    <xf numFmtId="0" fontId="29" fillId="0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0" fontId="9" fillId="4" borderId="0" xfId="6" applyFont="1" applyFill="1" applyBorder="1" applyAlignment="1">
      <alignment horizontal="left"/>
    </xf>
    <xf numFmtId="0" fontId="9" fillId="4" borderId="2" xfId="0" applyFont="1" applyFill="1" applyBorder="1" applyAlignment="1">
      <alignment horizontal="left" vertical="top" wrapText="1"/>
    </xf>
    <xf numFmtId="0" fontId="38" fillId="9" borderId="0" xfId="0" applyFont="1" applyFill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30" fillId="9" borderId="0" xfId="6" applyFont="1" applyFill="1" applyBorder="1" applyAlignment="1">
      <alignment horizontal="center"/>
    </xf>
    <xf numFmtId="0" fontId="9" fillId="9" borderId="0" xfId="6" applyFont="1" applyFill="1" applyBorder="1" applyAlignment="1">
      <alignment horizontal="center"/>
    </xf>
    <xf numFmtId="0" fontId="9" fillId="10" borderId="14" xfId="0" applyFont="1" applyFill="1" applyBorder="1" applyAlignment="1" applyProtection="1">
      <alignment horizontal="left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21" fillId="11" borderId="5" xfId="3" applyFont="1" applyFill="1" applyBorder="1" applyAlignment="1">
      <alignment horizontal="center" textRotation="90"/>
    </xf>
    <xf numFmtId="0" fontId="9" fillId="4" borderId="12" xfId="0" applyFont="1" applyFill="1" applyBorder="1" applyAlignment="1">
      <alignment horizontal="left"/>
    </xf>
    <xf numFmtId="0" fontId="9" fillId="10" borderId="0" xfId="0" applyFont="1" applyFill="1" applyBorder="1" applyAlignment="1" applyProtection="1">
      <alignment horizontal="left"/>
    </xf>
    <xf numFmtId="0" fontId="9" fillId="10" borderId="12" xfId="0" applyFont="1" applyFill="1" applyBorder="1" applyAlignment="1" applyProtection="1">
      <alignment horizontal="left"/>
    </xf>
    <xf numFmtId="0" fontId="14" fillId="11" borderId="5" xfId="0" applyFont="1" applyFill="1" applyBorder="1" applyAlignment="1">
      <alignment horizontal="center" vertical="center" wrapText="1"/>
    </xf>
    <xf numFmtId="0" fontId="21" fillId="11" borderId="6" xfId="3" applyFont="1" applyFill="1" applyBorder="1" applyAlignment="1">
      <alignment horizontal="center" vertical="center"/>
    </xf>
    <xf numFmtId="0" fontId="21" fillId="11" borderId="13" xfId="3" applyFont="1" applyFill="1" applyBorder="1" applyAlignment="1">
      <alignment horizontal="center" vertical="center"/>
    </xf>
    <xf numFmtId="0" fontId="21" fillId="11" borderId="6" xfId="3" applyFont="1" applyFill="1" applyBorder="1" applyAlignment="1">
      <alignment horizontal="center" vertical="center" wrapText="1"/>
    </xf>
    <xf numFmtId="0" fontId="21" fillId="11" borderId="13" xfId="3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21" fillId="11" borderId="5" xfId="3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</cellXfs>
  <cellStyles count="11">
    <cellStyle name="Millares 2" xfId="1" xr:uid="{00000000-0005-0000-0000-000000000000}"/>
    <cellStyle name="Millares 2 2" xfId="7" xr:uid="{00000000-0005-0000-0000-000001000000}"/>
    <cellStyle name="Millares 3" xfId="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9" xr:uid="{00000000-0005-0000-0000-000006000000}"/>
    <cellStyle name="Normal 2 3" xfId="8" xr:uid="{00000000-0005-0000-0000-000007000000}"/>
    <cellStyle name="Normal 3" xfId="4" xr:uid="{00000000-0005-0000-0000-000008000000}"/>
    <cellStyle name="Normal 4" xfId="6" xr:uid="{00000000-0005-0000-0000-000009000000}"/>
    <cellStyle name="Normal 4 2" xfId="10" xr:uid="{00000000-0005-0000-0000-00000A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819150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85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A%20Standard%20DCSNS\POA%20Standard%202020%20DC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s2/Desktop/Carpeta%20Taller%20POA%202019%20SRS-GAS-CEAS/Matriz%20POA%202019%20SRS-S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Prioridades Directivas"/>
      <sheetName val="Hoja1"/>
      <sheetName val="POA Red SNS 2019"/>
      <sheetName val="Hoja2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N212" headerRowDxfId="28" dataDxfId="27" totalsRowDxfId="26">
  <autoFilter ref="B7:N212" xr:uid="{00000000-0009-0000-0100-000001000000}"/>
  <tableColumns count="13">
    <tableColumn id="13" xr3:uid="{00000000-0010-0000-0000-00000D000000}" name="ID_Dependendencia" dataDxfId="25" totalsRowDxfId="24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xr3:uid="{00000000-0010-0000-0000-00000E000000}" name="POA" dataDxfId="23" totalsRowDxfId="22">
      <calculatedColumnFormula>IF(Tabla1[[#This Row],[Código_Actividad]]="","",'[4]Formulario PPGR1'!#REF!)</calculatedColumnFormula>
    </tableColumn>
    <tableColumn id="15" xr3:uid="{00000000-0010-0000-0000-00000F000000}" name="SRS" dataDxfId="21" totalsRowDxfId="20">
      <calculatedColumnFormula>IF(Tabla1[[#This Row],[Código_Actividad]]="","",'[4]Formulario PPGR1'!#REF!)</calculatedColumnFormula>
    </tableColumn>
    <tableColumn id="16" xr3:uid="{00000000-0010-0000-0000-000010000000}" name="AREA" dataDxfId="19" totalsRowDxfId="18">
      <calculatedColumnFormula>IF(Tabla1[[#This Row],[Código_Actividad]]="","",'[4]Formulario PPGR1'!#REF!)</calculatedColumnFormula>
    </tableColumn>
    <tableColumn id="17" xr3:uid="{00000000-0010-0000-0000-000011000000}" name="TIPO" dataDxfId="17" totalsRowDxfId="16">
      <calculatedColumnFormula>IF(Tabla1[[#This Row],[Código_Actividad]]="","",'[4]Formulario PPGR1'!#REF!)</calculatedColumnFormula>
    </tableColumn>
    <tableColumn id="1" xr3:uid="{00000000-0010-0000-0000-000001000000}" name="Código_Actividad" totalsRowLabel="Total" dataDxfId="15" totalsRowDxfId="14"/>
    <tableColumn id="3" xr3:uid="{00000000-0010-0000-0000-000003000000}" name="Insumos" dataDxfId="13" totalsRowDxfId="12"/>
    <tableColumn id="4" xr3:uid="{00000000-0010-0000-0000-000004000000}" name="Unidad de Medida" dataDxfId="11" totalsRowDxfId="10">
      <calculatedColumnFormula>IFERROR(VLOOKUP(#REF!,#REF!,2,FALSE),"")</calculatedColumnFormula>
    </tableColumn>
    <tableColumn id="5" xr3:uid="{00000000-0010-0000-0000-000005000000}" name="Cantidad de Insumos" dataDxfId="9" totalsRowDxfId="8"/>
    <tableColumn id="6" xr3:uid="{00000000-0010-0000-0000-000006000000}" name="Precio Unitario" dataDxfId="7" totalsRowDxfId="6">
      <calculatedColumnFormula>IFERROR(VLOOKUP(#REF!,#REF!,3,FALSE),"")</calculatedColumnFormula>
    </tableColumn>
    <tableColumn id="7" xr3:uid="{00000000-0010-0000-0000-000007000000}" name="Valor Total" totalsRowFunction="sum" dataDxfId="5" totalsRowDxfId="4">
      <calculatedColumnFormula>+Tabla1[[#This Row],[Precio Unitario]]*Tabla1[[#This Row],[Cantidad de Insumos]]</calculatedColumnFormula>
    </tableColumn>
    <tableColumn id="8" xr3:uid="{00000000-0010-0000-0000-000008000000}" name="Código Presupuestario" dataDxfId="3" totalsRowDxfId="2"/>
    <tableColumn id="9" xr3:uid="{00000000-0010-0000-0000-000009000000}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92"/>
  <sheetViews>
    <sheetView showGridLines="0" zoomScaleNormal="100" workbookViewId="0">
      <selection activeCell="L23" sqref="L23"/>
    </sheetView>
  </sheetViews>
  <sheetFormatPr baseColWidth="10" defaultRowHeight="12.75" x14ac:dyDescent="0.2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/>
    <col min="11" max="11" width="13.85546875" style="139" customWidth="1"/>
    <col min="12" max="71" width="11.42578125" style="139"/>
  </cols>
  <sheetData>
    <row r="1" spans="1:19" x14ac:dyDescent="0.2">
      <c r="A1" s="386"/>
      <c r="B1" s="161"/>
      <c r="C1" s="161"/>
      <c r="D1" s="161"/>
      <c r="E1" s="161"/>
      <c r="F1" s="161"/>
      <c r="G1" s="161"/>
      <c r="H1" s="161"/>
      <c r="I1" s="161"/>
    </row>
    <row r="2" spans="1:19" ht="15.75" x14ac:dyDescent="0.25">
      <c r="A2" s="386"/>
      <c r="B2" s="162" t="s">
        <v>458</v>
      </c>
      <c r="C2" s="162"/>
      <c r="D2" s="162"/>
      <c r="E2" s="162"/>
      <c r="F2" s="162"/>
      <c r="G2" s="162"/>
      <c r="H2" s="162"/>
      <c r="I2" s="162"/>
    </row>
    <row r="3" spans="1:19" ht="15" x14ac:dyDescent="0.25">
      <c r="A3" s="386"/>
      <c r="B3" s="163" t="s">
        <v>459</v>
      </c>
      <c r="C3" s="163"/>
      <c r="D3" s="163"/>
      <c r="E3" s="163"/>
      <c r="F3" s="163"/>
      <c r="G3" s="163"/>
      <c r="H3" s="163"/>
      <c r="I3" s="163"/>
      <c r="K3" s="139">
        <v>2018</v>
      </c>
      <c r="L3" s="139">
        <v>2019</v>
      </c>
      <c r="M3" s="139">
        <v>2020</v>
      </c>
    </row>
    <row r="4" spans="1:19" x14ac:dyDescent="0.2">
      <c r="A4" s="386"/>
      <c r="B4" s="164" t="s">
        <v>62</v>
      </c>
      <c r="C4" s="164"/>
      <c r="D4" s="164"/>
      <c r="E4" s="164"/>
      <c r="F4" s="164"/>
      <c r="G4" s="164"/>
      <c r="H4" s="164"/>
      <c r="I4" s="164"/>
      <c r="K4" s="139" t="s">
        <v>460</v>
      </c>
      <c r="L4" s="139" t="s">
        <v>461</v>
      </c>
      <c r="M4" s="139" t="s">
        <v>462</v>
      </c>
      <c r="N4" s="139" t="s">
        <v>463</v>
      </c>
      <c r="O4" s="139" t="s">
        <v>464</v>
      </c>
      <c r="P4" s="139" t="s">
        <v>465</v>
      </c>
      <c r="Q4" s="139" t="s">
        <v>466</v>
      </c>
      <c r="R4" s="139" t="s">
        <v>467</v>
      </c>
      <c r="S4" s="139" t="s">
        <v>468</v>
      </c>
    </row>
    <row r="5" spans="1:19" x14ac:dyDescent="0.2">
      <c r="A5" s="387"/>
      <c r="B5" s="164" t="s">
        <v>469</v>
      </c>
      <c r="C5" s="165">
        <v>2020</v>
      </c>
      <c r="D5" s="166"/>
      <c r="E5" s="388"/>
      <c r="F5" s="167"/>
      <c r="G5" s="168"/>
      <c r="H5" s="168"/>
      <c r="I5" s="389"/>
    </row>
    <row r="6" spans="1:19" x14ac:dyDescent="0.2">
      <c r="A6" s="4" t="s">
        <v>325</v>
      </c>
      <c r="B6" s="445" t="s">
        <v>460</v>
      </c>
      <c r="C6" s="445"/>
      <c r="D6" s="445"/>
      <c r="E6" s="445"/>
      <c r="F6" s="445"/>
      <c r="G6" s="445"/>
      <c r="H6" s="445"/>
      <c r="I6" s="446"/>
    </row>
    <row r="7" spans="1:19" x14ac:dyDescent="0.2">
      <c r="A7" s="137" t="s">
        <v>1113</v>
      </c>
      <c r="B7" s="443" t="s">
        <v>1182</v>
      </c>
      <c r="C7" s="443"/>
      <c r="D7" s="443"/>
      <c r="E7" s="443"/>
      <c r="F7" s="443"/>
      <c r="G7" s="443"/>
      <c r="H7" s="443"/>
      <c r="I7" s="444"/>
    </row>
    <row r="8" spans="1:19" ht="12.75" customHeight="1" x14ac:dyDescent="0.2">
      <c r="A8" s="447" t="s">
        <v>50</v>
      </c>
      <c r="B8" s="441" t="s">
        <v>1</v>
      </c>
      <c r="C8" s="441" t="s">
        <v>1178</v>
      </c>
      <c r="D8" s="441" t="s">
        <v>1179</v>
      </c>
      <c r="E8" s="441" t="s">
        <v>1180</v>
      </c>
      <c r="F8" s="449" t="s">
        <v>57</v>
      </c>
      <c r="G8" s="449"/>
      <c r="H8" s="449"/>
      <c r="I8" s="449"/>
      <c r="K8" s="441" t="s">
        <v>1177</v>
      </c>
    </row>
    <row r="9" spans="1:19" ht="31.5" customHeight="1" x14ac:dyDescent="0.2">
      <c r="A9" s="448"/>
      <c r="B9" s="442"/>
      <c r="C9" s="442"/>
      <c r="D9" s="442"/>
      <c r="E9" s="442"/>
      <c r="F9" s="6" t="s">
        <v>5</v>
      </c>
      <c r="G9" s="6" t="s">
        <v>6</v>
      </c>
      <c r="H9" s="6" t="s">
        <v>7</v>
      </c>
      <c r="I9" s="6" t="s">
        <v>8</v>
      </c>
      <c r="K9" s="442"/>
    </row>
    <row r="10" spans="1:19" x14ac:dyDescent="0.2">
      <c r="A10" s="7" t="s">
        <v>19</v>
      </c>
      <c r="B10" s="8" t="s">
        <v>20</v>
      </c>
      <c r="C10" s="151">
        <f>SUM(C11:C12)</f>
        <v>74867</v>
      </c>
      <c r="D10" s="149">
        <f t="shared" ref="D10:I10" si="0">SUM(D11:D12)</f>
        <v>83884.800000000003</v>
      </c>
      <c r="E10" s="149">
        <f>SUM(E11:E12)</f>
        <v>96007.435365167359</v>
      </c>
      <c r="F10" s="149">
        <f t="shared" si="0"/>
        <v>53200</v>
      </c>
      <c r="G10" s="149">
        <f t="shared" si="0"/>
        <v>48411</v>
      </c>
      <c r="H10" s="149">
        <f t="shared" si="0"/>
        <v>47781</v>
      </c>
      <c r="I10" s="149">
        <f t="shared" si="0"/>
        <v>41418</v>
      </c>
      <c r="K10" s="149">
        <f t="shared" ref="K10" si="1">SUM(K11:K12)</f>
        <v>34952</v>
      </c>
    </row>
    <row r="11" spans="1:19" x14ac:dyDescent="0.2">
      <c r="A11" s="9" t="s">
        <v>21</v>
      </c>
      <c r="B11" s="159" t="s">
        <v>20</v>
      </c>
      <c r="C11" s="160">
        <v>27694</v>
      </c>
      <c r="D11" s="440">
        <f>(K11/5)*12</f>
        <v>36964.800000000003</v>
      </c>
      <c r="E11" s="347">
        <f>IF(C11="",0,(D11/C11)*D11)</f>
        <v>49339.078466093742</v>
      </c>
      <c r="F11" s="160">
        <v>8507</v>
      </c>
      <c r="G11" s="160">
        <v>8507</v>
      </c>
      <c r="H11" s="160">
        <v>7877</v>
      </c>
      <c r="I11" s="160">
        <v>6302</v>
      </c>
      <c r="K11" s="160">
        <v>15402</v>
      </c>
    </row>
    <row r="12" spans="1:19" x14ac:dyDescent="0.2">
      <c r="A12" s="9" t="s">
        <v>22</v>
      </c>
      <c r="B12" s="159" t="s">
        <v>20</v>
      </c>
      <c r="C12" s="160">
        <v>47173</v>
      </c>
      <c r="D12" s="148">
        <f>(K12/5)*12</f>
        <v>46920</v>
      </c>
      <c r="E12" s="347">
        <f>IF(C12="",0,(D12/C12)*D12)</f>
        <v>46668.356899073624</v>
      </c>
      <c r="F12" s="152">
        <v>44693</v>
      </c>
      <c r="G12" s="152">
        <v>39904</v>
      </c>
      <c r="H12" s="152">
        <v>39904</v>
      </c>
      <c r="I12" s="152">
        <v>35116</v>
      </c>
      <c r="K12" s="152">
        <v>19550</v>
      </c>
    </row>
    <row r="13" spans="1:19" ht="15" customHeight="1" x14ac:dyDescent="0.2">
      <c r="A13" s="7" t="s">
        <v>23</v>
      </c>
      <c r="B13" s="8" t="s">
        <v>20</v>
      </c>
      <c r="C13" s="151">
        <f>SUM(C14)</f>
        <v>65299</v>
      </c>
      <c r="D13" s="150">
        <f t="shared" ref="D13:I13" si="2">D14</f>
        <v>65748</v>
      </c>
      <c r="E13" s="149">
        <f t="shared" si="2"/>
        <v>66200.087352026821</v>
      </c>
      <c r="F13" s="150">
        <f t="shared" si="2"/>
        <v>9627</v>
      </c>
      <c r="G13" s="150">
        <f t="shared" si="2"/>
        <v>10830</v>
      </c>
      <c r="H13" s="150">
        <f t="shared" si="2"/>
        <v>11632</v>
      </c>
      <c r="I13" s="149">
        <f t="shared" si="2"/>
        <v>8022</v>
      </c>
      <c r="K13" s="149">
        <f t="shared" ref="K13" si="3">K14</f>
        <v>27395</v>
      </c>
    </row>
    <row r="14" spans="1:19" x14ac:dyDescent="0.2">
      <c r="A14" s="9" t="s">
        <v>71</v>
      </c>
      <c r="B14" s="159" t="s">
        <v>20</v>
      </c>
      <c r="C14" s="160">
        <v>65299</v>
      </c>
      <c r="D14" s="440">
        <f>(K14/5)*12</f>
        <v>65748</v>
      </c>
      <c r="E14" s="347">
        <f>IF(C14="",0,(D14/C14)*D14)</f>
        <v>66200.087352026821</v>
      </c>
      <c r="F14" s="153">
        <v>9627</v>
      </c>
      <c r="G14" s="153">
        <v>10830</v>
      </c>
      <c r="H14" s="153">
        <v>11632</v>
      </c>
      <c r="I14" s="153">
        <v>8022</v>
      </c>
      <c r="K14" s="153">
        <v>27395</v>
      </c>
    </row>
    <row r="15" spans="1:19" x14ac:dyDescent="0.2">
      <c r="A15" s="7" t="s">
        <v>9</v>
      </c>
      <c r="B15" s="8" t="s">
        <v>10</v>
      </c>
      <c r="C15" s="151">
        <f>SUM(C16:C23)</f>
        <v>7445</v>
      </c>
      <c r="D15" s="149">
        <f t="shared" ref="D15:I15" si="4">SUM(D16:D23)</f>
        <v>10000.799999999999</v>
      </c>
      <c r="E15" s="149">
        <f t="shared" si="4"/>
        <v>17236.802578140163</v>
      </c>
      <c r="F15" s="149">
        <f t="shared" si="4"/>
        <v>1070</v>
      </c>
      <c r="G15" s="149">
        <f t="shared" si="4"/>
        <v>1362</v>
      </c>
      <c r="H15" s="149">
        <f t="shared" si="4"/>
        <v>1508</v>
      </c>
      <c r="I15" s="149">
        <f t="shared" si="4"/>
        <v>924</v>
      </c>
      <c r="K15" s="149">
        <f t="shared" ref="K15" si="5">SUM(K16:K23)</f>
        <v>4167</v>
      </c>
    </row>
    <row r="16" spans="1:19" x14ac:dyDescent="0.2">
      <c r="A16" s="10" t="s">
        <v>11</v>
      </c>
      <c r="B16" s="159"/>
      <c r="C16" s="160"/>
      <c r="D16" s="440">
        <f t="shared" ref="D16:D23" si="6">(K16/5)*12</f>
        <v>0</v>
      </c>
      <c r="E16" s="347">
        <f t="shared" ref="E16:E23" si="7">IF(C16="",0,(D16/C16)*D16)</f>
        <v>0</v>
      </c>
      <c r="F16" s="152" t="s">
        <v>1227</v>
      </c>
      <c r="G16" s="152" t="s">
        <v>1227</v>
      </c>
      <c r="H16" s="152" t="s">
        <v>1227</v>
      </c>
      <c r="I16" s="152" t="s">
        <v>1227</v>
      </c>
      <c r="K16" s="152"/>
    </row>
    <row r="17" spans="1:11" x14ac:dyDescent="0.2">
      <c r="A17" s="10" t="s">
        <v>12</v>
      </c>
      <c r="B17" s="159"/>
      <c r="C17" s="160"/>
      <c r="D17" s="440">
        <f t="shared" si="6"/>
        <v>0</v>
      </c>
      <c r="E17" s="347">
        <f t="shared" si="7"/>
        <v>0</v>
      </c>
      <c r="F17" s="152" t="s">
        <v>1227</v>
      </c>
      <c r="G17" s="152" t="s">
        <v>1227</v>
      </c>
      <c r="H17" s="152" t="s">
        <v>1227</v>
      </c>
      <c r="I17" s="152" t="s">
        <v>1227</v>
      </c>
      <c r="K17" s="152"/>
    </row>
    <row r="18" spans="1:11" x14ac:dyDescent="0.2">
      <c r="A18" s="10" t="s">
        <v>13</v>
      </c>
      <c r="B18" s="159"/>
      <c r="C18" s="160"/>
      <c r="D18" s="440">
        <f t="shared" si="6"/>
        <v>0</v>
      </c>
      <c r="E18" s="347">
        <f t="shared" si="7"/>
        <v>0</v>
      </c>
      <c r="F18" s="152" t="s">
        <v>1227</v>
      </c>
      <c r="G18" s="152" t="s">
        <v>1227</v>
      </c>
      <c r="H18" s="152" t="s">
        <v>1227</v>
      </c>
      <c r="I18" s="152" t="s">
        <v>1227</v>
      </c>
      <c r="K18" s="152"/>
    </row>
    <row r="19" spans="1:11" x14ac:dyDescent="0.2">
      <c r="A19" s="10" t="s">
        <v>14</v>
      </c>
      <c r="B19" s="159" t="s">
        <v>10</v>
      </c>
      <c r="C19" s="160">
        <v>7344</v>
      </c>
      <c r="D19" s="440">
        <f t="shared" si="6"/>
        <v>9249.5999999999985</v>
      </c>
      <c r="E19" s="347">
        <f t="shared" si="7"/>
        <v>11649.659607843134</v>
      </c>
      <c r="F19" s="152">
        <v>1054</v>
      </c>
      <c r="G19" s="152">
        <v>1342</v>
      </c>
      <c r="H19" s="152">
        <v>1485</v>
      </c>
      <c r="I19" s="152">
        <v>910</v>
      </c>
      <c r="K19" s="152">
        <v>3854</v>
      </c>
    </row>
    <row r="20" spans="1:11" x14ac:dyDescent="0.2">
      <c r="A20" s="10" t="s">
        <v>15</v>
      </c>
      <c r="B20" s="159"/>
      <c r="C20" s="160"/>
      <c r="D20" s="440">
        <f t="shared" si="6"/>
        <v>0</v>
      </c>
      <c r="E20" s="347">
        <f t="shared" si="7"/>
        <v>0</v>
      </c>
      <c r="F20" s="152" t="s">
        <v>1227</v>
      </c>
      <c r="G20" s="152" t="s">
        <v>1227</v>
      </c>
      <c r="H20" s="152" t="s">
        <v>1227</v>
      </c>
      <c r="I20" s="152" t="s">
        <v>1227</v>
      </c>
      <c r="K20" s="152"/>
    </row>
    <row r="21" spans="1:11" x14ac:dyDescent="0.2">
      <c r="A21" s="10" t="s">
        <v>16</v>
      </c>
      <c r="B21" s="159"/>
      <c r="C21" s="160"/>
      <c r="D21" s="440">
        <f t="shared" si="6"/>
        <v>0</v>
      </c>
      <c r="E21" s="347">
        <f t="shared" si="7"/>
        <v>0</v>
      </c>
      <c r="F21" s="152" t="s">
        <v>1227</v>
      </c>
      <c r="G21" s="152" t="s">
        <v>1227</v>
      </c>
      <c r="H21" s="152" t="s">
        <v>1227</v>
      </c>
      <c r="I21" s="152" t="s">
        <v>1227</v>
      </c>
      <c r="K21" s="152"/>
    </row>
    <row r="22" spans="1:11" x14ac:dyDescent="0.2">
      <c r="A22" s="10" t="s">
        <v>17</v>
      </c>
      <c r="B22" s="159"/>
      <c r="C22" s="160"/>
      <c r="D22" s="440">
        <f t="shared" si="6"/>
        <v>0</v>
      </c>
      <c r="E22" s="347">
        <f t="shared" si="7"/>
        <v>0</v>
      </c>
      <c r="F22" s="152" t="s">
        <v>1227</v>
      </c>
      <c r="G22" s="152" t="s">
        <v>1227</v>
      </c>
      <c r="H22" s="152" t="s">
        <v>1227</v>
      </c>
      <c r="I22" s="152" t="s">
        <v>1227</v>
      </c>
      <c r="K22" s="152"/>
    </row>
    <row r="23" spans="1:11" x14ac:dyDescent="0.2">
      <c r="A23" s="10" t="s">
        <v>18</v>
      </c>
      <c r="B23" s="159" t="s">
        <v>10</v>
      </c>
      <c r="C23" s="160">
        <v>101</v>
      </c>
      <c r="D23" s="440">
        <f t="shared" si="6"/>
        <v>751.2</v>
      </c>
      <c r="E23" s="347">
        <f t="shared" si="7"/>
        <v>5587.1429702970299</v>
      </c>
      <c r="F23" s="152">
        <v>16</v>
      </c>
      <c r="G23" s="152">
        <v>20</v>
      </c>
      <c r="H23" s="152">
        <v>23</v>
      </c>
      <c r="I23" s="152">
        <v>14</v>
      </c>
      <c r="K23" s="152">
        <v>313</v>
      </c>
    </row>
    <row r="24" spans="1:11" x14ac:dyDescent="0.2">
      <c r="A24" s="7" t="s">
        <v>51</v>
      </c>
      <c r="B24" s="8"/>
      <c r="C24" s="151">
        <f>SUM(C25:C26)</f>
        <v>118165</v>
      </c>
      <c r="D24" s="149">
        <f t="shared" ref="D24:I24" si="8">SUM(D25:D26)</f>
        <v>191289.60000000001</v>
      </c>
      <c r="E24" s="149">
        <f t="shared" si="8"/>
        <v>337753.44088585814</v>
      </c>
      <c r="F24" s="149">
        <f t="shared" si="8"/>
        <v>27510</v>
      </c>
      <c r="G24" s="149">
        <f t="shared" si="8"/>
        <v>27453</v>
      </c>
      <c r="H24" s="149">
        <f t="shared" si="8"/>
        <v>24487</v>
      </c>
      <c r="I24" s="149">
        <f t="shared" si="8"/>
        <v>18497</v>
      </c>
      <c r="K24" s="149">
        <f t="shared" ref="K24" si="9">SUM(K25:K26)</f>
        <v>79704</v>
      </c>
    </row>
    <row r="25" spans="1:11" x14ac:dyDescent="0.2">
      <c r="A25" s="9" t="s">
        <v>52</v>
      </c>
      <c r="B25" s="9" t="s">
        <v>58</v>
      </c>
      <c r="C25" s="160">
        <v>81560</v>
      </c>
      <c r="D25" s="440">
        <f>(K25/5)*12</f>
        <v>158671.20000000001</v>
      </c>
      <c r="E25" s="347">
        <f t="shared" ref="E25:E26" si="10">IF(C25="",0,(D25/C25)*D25)</f>
        <v>308687.46578518883</v>
      </c>
      <c r="F25" s="152">
        <v>15619</v>
      </c>
      <c r="G25" s="152">
        <v>14611</v>
      </c>
      <c r="H25" s="152">
        <v>12596</v>
      </c>
      <c r="I25" s="152">
        <v>7557</v>
      </c>
      <c r="K25" s="152">
        <v>66113</v>
      </c>
    </row>
    <row r="26" spans="1:11" x14ac:dyDescent="0.2">
      <c r="A26" s="9" t="s">
        <v>24</v>
      </c>
      <c r="B26" s="9" t="s">
        <v>25</v>
      </c>
      <c r="C26" s="160">
        <v>36605</v>
      </c>
      <c r="D26" s="440">
        <f>(K26/5)*12</f>
        <v>32618.399999999998</v>
      </c>
      <c r="E26" s="347">
        <f t="shared" si="10"/>
        <v>29065.9751006693</v>
      </c>
      <c r="F26" s="152">
        <v>11891</v>
      </c>
      <c r="G26" s="152">
        <v>12842</v>
      </c>
      <c r="H26" s="152">
        <v>11891</v>
      </c>
      <c r="I26" s="152">
        <v>10940</v>
      </c>
      <c r="K26" s="154">
        <v>13591</v>
      </c>
    </row>
    <row r="27" spans="1:11" x14ac:dyDescent="0.2">
      <c r="A27" s="11" t="s">
        <v>53</v>
      </c>
      <c r="B27" s="12"/>
      <c r="C27" s="12"/>
      <c r="D27" s="12"/>
      <c r="E27" s="12"/>
      <c r="F27" s="12"/>
      <c r="G27" s="12"/>
      <c r="H27" s="12"/>
      <c r="I27" s="12"/>
    </row>
    <row r="28" spans="1:11" ht="51" x14ac:dyDescent="0.2">
      <c r="A28" s="13" t="s">
        <v>331</v>
      </c>
      <c r="B28" s="147" t="s">
        <v>326</v>
      </c>
      <c r="C28" s="147" t="s">
        <v>330</v>
      </c>
      <c r="D28" s="147" t="s">
        <v>332</v>
      </c>
      <c r="E28" s="147" t="s">
        <v>327</v>
      </c>
      <c r="F28" s="147" t="s">
        <v>328</v>
      </c>
      <c r="G28" s="147" t="s">
        <v>329</v>
      </c>
      <c r="H28" s="147" t="s">
        <v>479</v>
      </c>
      <c r="I28" s="147" t="s">
        <v>478</v>
      </c>
    </row>
    <row r="29" spans="1:11" x14ac:dyDescent="0.2">
      <c r="A29" s="157">
        <v>2016</v>
      </c>
      <c r="B29" s="155">
        <v>114</v>
      </c>
      <c r="C29" s="155">
        <v>62.18</v>
      </c>
      <c r="D29" s="155">
        <v>41610</v>
      </c>
      <c r="E29" s="155">
        <v>25995</v>
      </c>
      <c r="F29" s="156">
        <v>3.67</v>
      </c>
      <c r="G29" s="396">
        <v>0.62470000000000003</v>
      </c>
      <c r="H29" s="155" t="s">
        <v>1227</v>
      </c>
      <c r="I29" s="155" t="s">
        <v>1227</v>
      </c>
    </row>
    <row r="30" spans="1:11" x14ac:dyDescent="0.2">
      <c r="A30" s="157">
        <v>2017</v>
      </c>
      <c r="B30" s="155">
        <v>114</v>
      </c>
      <c r="C30" s="155">
        <v>75.44</v>
      </c>
      <c r="D30" s="155">
        <v>41610</v>
      </c>
      <c r="E30" s="155">
        <v>29617</v>
      </c>
      <c r="F30" s="156">
        <v>3.44</v>
      </c>
      <c r="G30" s="396">
        <v>0.71179999999999999</v>
      </c>
      <c r="H30" s="155" t="s">
        <v>1227</v>
      </c>
      <c r="I30" s="155" t="s">
        <v>1227</v>
      </c>
    </row>
    <row r="31" spans="1:11" x14ac:dyDescent="0.2">
      <c r="A31" s="158">
        <v>2018</v>
      </c>
      <c r="B31" s="155">
        <v>114</v>
      </c>
      <c r="C31" s="155">
        <v>65.3</v>
      </c>
      <c r="D31" s="155">
        <v>41610</v>
      </c>
      <c r="E31" s="155">
        <v>39174</v>
      </c>
      <c r="F31" s="156">
        <v>5.26</v>
      </c>
      <c r="G31" s="396">
        <v>0.9415</v>
      </c>
      <c r="H31" s="155" t="s">
        <v>1227</v>
      </c>
      <c r="I31" s="155" t="s">
        <v>1227</v>
      </c>
    </row>
    <row r="32" spans="1:11" s="139" customFormat="1" x14ac:dyDescent="0.2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s="139" customFormat="1" x14ac:dyDescent="0.2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 x14ac:dyDescent="0.2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 x14ac:dyDescent="0.2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 x14ac:dyDescent="0.2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 x14ac:dyDescent="0.2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 x14ac:dyDescent="0.2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 x14ac:dyDescent="0.2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 x14ac:dyDescent="0.2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 x14ac:dyDescent="0.2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 x14ac:dyDescent="0.2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 x14ac:dyDescent="0.2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 x14ac:dyDescent="0.2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 x14ac:dyDescent="0.2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 x14ac:dyDescent="0.2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 x14ac:dyDescent="0.2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 x14ac:dyDescent="0.2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 x14ac:dyDescent="0.2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 x14ac:dyDescent="0.2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 x14ac:dyDescent="0.2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 x14ac:dyDescent="0.2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 x14ac:dyDescent="0.2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 x14ac:dyDescent="0.2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 x14ac:dyDescent="0.2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 x14ac:dyDescent="0.2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 x14ac:dyDescent="0.2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 x14ac:dyDescent="0.2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 x14ac:dyDescent="0.2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 x14ac:dyDescent="0.2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 x14ac:dyDescent="0.2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 x14ac:dyDescent="0.2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 x14ac:dyDescent="0.2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 x14ac:dyDescent="0.2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 x14ac:dyDescent="0.2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 x14ac:dyDescent="0.2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 x14ac:dyDescent="0.2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 x14ac:dyDescent="0.2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 x14ac:dyDescent="0.2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 x14ac:dyDescent="0.2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 x14ac:dyDescent="0.2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 x14ac:dyDescent="0.2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 x14ac:dyDescent="0.2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 x14ac:dyDescent="0.2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 x14ac:dyDescent="0.2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 x14ac:dyDescent="0.2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 x14ac:dyDescent="0.2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 x14ac:dyDescent="0.2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 x14ac:dyDescent="0.2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 x14ac:dyDescent="0.2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 x14ac:dyDescent="0.2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 x14ac:dyDescent="0.2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 x14ac:dyDescent="0.2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 x14ac:dyDescent="0.2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 x14ac:dyDescent="0.2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 x14ac:dyDescent="0.2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 x14ac:dyDescent="0.2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 x14ac:dyDescent="0.2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3" type="noConversion"/>
  <dataValidations count="2">
    <dataValidation type="list" allowBlank="1" showInputMessage="1" showErrorMessage="1" sqref="C5" xr:uid="{00000000-0002-0000-0000-000000000000}">
      <formula1>$K$3:$M$3</formula1>
    </dataValidation>
    <dataValidation type="list" allowBlank="1" showInputMessage="1" showErrorMessage="1" sqref="B6:I6" xr:uid="{00000000-0002-0000-0000-000001000000}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449"/>
  <sheetViews>
    <sheetView showGridLines="0" tabSelected="1" zoomScale="70" zoomScaleNormal="70" workbookViewId="0">
      <selection activeCell="F11" sqref="F11"/>
    </sheetView>
  </sheetViews>
  <sheetFormatPr baseColWidth="10" defaultColWidth="9.140625" defaultRowHeight="15" x14ac:dyDescent="0.25"/>
  <cols>
    <col min="1" max="1" width="18" style="342" customWidth="1"/>
    <col min="2" max="2" width="29.5703125" style="342" customWidth="1"/>
    <col min="3" max="3" width="21.42578125" style="342" customWidth="1"/>
    <col min="4" max="4" width="16.140625" style="342" customWidth="1"/>
    <col min="5" max="5" width="25.42578125" style="342" customWidth="1"/>
    <col min="6" max="6" width="8" style="342" customWidth="1"/>
    <col min="7" max="7" width="7" style="342" customWidth="1"/>
    <col min="8" max="8" width="6.140625" style="342" customWidth="1"/>
    <col min="9" max="9" width="7" style="342" customWidth="1"/>
    <col min="10" max="10" width="7.140625" style="342" customWidth="1"/>
    <col min="11" max="11" width="8.140625" style="342" customWidth="1"/>
    <col min="12" max="12" width="8.140625" style="340" customWidth="1"/>
    <col min="13" max="13" width="7.140625" style="336" customWidth="1"/>
    <col min="14" max="14" width="6.28515625" style="337" customWidth="1"/>
    <col min="15" max="15" width="7.7109375" style="337" customWidth="1"/>
    <col min="16" max="16" width="7.28515625" style="337" customWidth="1"/>
    <col min="17" max="17" width="6.42578125" style="337" customWidth="1"/>
    <col min="18" max="18" width="9.140625" style="337"/>
    <col min="19" max="20" width="15.85546875" style="337" customWidth="1"/>
    <col min="21" max="21" width="13" style="341" customWidth="1"/>
    <col min="22" max="22" width="23" style="341" customWidth="1"/>
    <col min="23" max="23" width="9.140625" style="341"/>
    <col min="24" max="24" width="9.140625" style="383"/>
    <col min="25" max="81" width="9.140625" style="341"/>
    <col min="82" max="16384" width="9.140625" style="330"/>
  </cols>
  <sheetData>
    <row r="1" spans="1:81" s="337" customFormat="1" x14ac:dyDescent="0.25">
      <c r="A1" s="481">
        <f>+PPNE1!$B$1</f>
        <v>0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336"/>
      <c r="M1" s="336"/>
      <c r="W1" s="341"/>
      <c r="X1" s="383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</row>
    <row r="2" spans="1:81" s="337" customFormat="1" ht="15.75" x14ac:dyDescent="0.25">
      <c r="A2" s="482" t="s">
        <v>458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336"/>
      <c r="M2" s="336"/>
      <c r="W2" s="341"/>
      <c r="X2" s="383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</row>
    <row r="3" spans="1:81" s="337" customFormat="1" x14ac:dyDescent="0.25">
      <c r="A3" s="483" t="s">
        <v>459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339" t="s">
        <v>470</v>
      </c>
      <c r="M3" s="336"/>
      <c r="W3" s="341"/>
      <c r="X3" s="383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</row>
    <row r="4" spans="1:81" s="337" customFormat="1" x14ac:dyDescent="0.25">
      <c r="A4" s="484" t="s">
        <v>1181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339" t="s">
        <v>477</v>
      </c>
      <c r="M4" s="336"/>
      <c r="W4" s="341"/>
      <c r="X4" s="383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</row>
    <row r="5" spans="1:81" s="337" customFormat="1" x14ac:dyDescent="0.25">
      <c r="A5" s="484">
        <f>PPNE1!$C$5</f>
        <v>2020</v>
      </c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339" t="s">
        <v>471</v>
      </c>
      <c r="M5" s="338"/>
      <c r="W5" s="341"/>
      <c r="X5" s="383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</row>
    <row r="6" spans="1:81" x14ac:dyDescent="0.25">
      <c r="A6" s="382" t="s">
        <v>325</v>
      </c>
      <c r="B6" s="485" t="str">
        <f>PPNE1!$B$6</f>
        <v>Metropolitano</v>
      </c>
      <c r="C6" s="485"/>
      <c r="D6" s="485"/>
      <c r="E6" s="485"/>
      <c r="F6" s="485"/>
      <c r="G6" s="485"/>
      <c r="H6" s="485"/>
      <c r="I6" s="485"/>
      <c r="J6" s="485"/>
      <c r="K6" s="485"/>
      <c r="L6" s="339" t="s">
        <v>1110</v>
      </c>
    </row>
    <row r="7" spans="1:81" s="337" customFormat="1" x14ac:dyDescent="0.25">
      <c r="A7" s="391" t="s">
        <v>1112</v>
      </c>
      <c r="B7" s="480" t="str">
        <f>PPNE1!$B$7</f>
        <v>Hospital Pediátrico Dr. Hugo Mendoza</v>
      </c>
      <c r="C7" s="480"/>
      <c r="D7" s="480"/>
      <c r="E7" s="480"/>
      <c r="F7" s="480"/>
      <c r="G7" s="480"/>
      <c r="H7" s="480"/>
      <c r="I7" s="480"/>
      <c r="J7" s="480"/>
      <c r="K7" s="480"/>
      <c r="L7" s="340"/>
      <c r="M7" s="338"/>
      <c r="U7" s="341"/>
      <c r="V7" s="341"/>
      <c r="W7" s="341"/>
      <c r="X7" s="383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</row>
    <row r="8" spans="1:81" s="348" customFormat="1" ht="25.5" x14ac:dyDescent="0.25">
      <c r="A8" s="390" t="s">
        <v>1115</v>
      </c>
      <c r="B8" s="390" t="s">
        <v>1116</v>
      </c>
      <c r="C8" s="390" t="s">
        <v>1117</v>
      </c>
      <c r="D8" s="390" t="s">
        <v>1118</v>
      </c>
      <c r="E8" s="390" t="s">
        <v>1119</v>
      </c>
      <c r="F8" s="390" t="s">
        <v>1120</v>
      </c>
      <c r="G8" s="390" t="s">
        <v>1121</v>
      </c>
      <c r="H8" s="390" t="s">
        <v>1122</v>
      </c>
      <c r="I8" s="390" t="s">
        <v>1123</v>
      </c>
      <c r="J8" s="390" t="s">
        <v>1124</v>
      </c>
      <c r="K8" s="390" t="s">
        <v>1125</v>
      </c>
      <c r="L8" s="390" t="s">
        <v>1126</v>
      </c>
      <c r="M8" s="390" t="s">
        <v>1127</v>
      </c>
      <c r="N8" s="390" t="s">
        <v>1128</v>
      </c>
      <c r="O8" s="390" t="s">
        <v>1129</v>
      </c>
      <c r="P8" s="390" t="s">
        <v>1130</v>
      </c>
      <c r="Q8" s="390" t="s">
        <v>1131</v>
      </c>
      <c r="R8" s="390" t="s">
        <v>1132</v>
      </c>
      <c r="S8" s="390" t="s">
        <v>1133</v>
      </c>
      <c r="T8" s="390" t="s">
        <v>1134</v>
      </c>
      <c r="U8" s="390" t="s">
        <v>1135</v>
      </c>
      <c r="V8" s="390" t="s">
        <v>1136</v>
      </c>
      <c r="X8" s="384"/>
      <c r="AB8" s="349"/>
      <c r="AC8" s="350"/>
    </row>
    <row r="9" spans="1:81" s="140" customFormat="1" ht="38.25" customHeight="1" x14ac:dyDescent="0.2">
      <c r="A9" s="458" t="s">
        <v>1137</v>
      </c>
      <c r="B9" s="458" t="s">
        <v>1226</v>
      </c>
      <c r="C9" s="450" t="s">
        <v>1193</v>
      </c>
      <c r="D9" s="351" t="s">
        <v>1336</v>
      </c>
      <c r="E9" s="351" t="s">
        <v>1249</v>
      </c>
      <c r="F9" s="352"/>
      <c r="G9" s="352"/>
      <c r="H9" s="352">
        <v>1</v>
      </c>
      <c r="I9" s="352"/>
      <c r="J9" s="352"/>
      <c r="K9" s="352"/>
      <c r="L9" s="352"/>
      <c r="M9" s="352"/>
      <c r="N9" s="352"/>
      <c r="O9" s="352"/>
      <c r="P9" s="352"/>
      <c r="Q9" s="352"/>
      <c r="R9" s="353">
        <f>SUM(F9:Q9)</f>
        <v>1</v>
      </c>
      <c r="S9" s="427" t="s">
        <v>1146</v>
      </c>
      <c r="T9" s="427"/>
      <c r="U9" s="351"/>
      <c r="V9" s="351" t="s">
        <v>1314</v>
      </c>
    </row>
    <row r="10" spans="1:81" s="140" customFormat="1" ht="51" x14ac:dyDescent="0.2">
      <c r="A10" s="459"/>
      <c r="B10" s="459"/>
      <c r="C10" s="457"/>
      <c r="D10" s="438" t="s">
        <v>1337</v>
      </c>
      <c r="E10" s="351" t="s">
        <v>1250</v>
      </c>
      <c r="F10" s="352"/>
      <c r="G10" s="352"/>
      <c r="H10" s="352"/>
      <c r="I10" s="352"/>
      <c r="J10" s="352"/>
      <c r="K10" s="352"/>
      <c r="L10" s="352"/>
      <c r="M10" s="352"/>
      <c r="N10" s="352"/>
      <c r="O10" s="352">
        <v>1</v>
      </c>
      <c r="P10" s="352"/>
      <c r="Q10" s="352"/>
      <c r="R10" s="353">
        <f>SUM(F10:Q10)</f>
        <v>1</v>
      </c>
      <c r="S10" s="427" t="s">
        <v>1157</v>
      </c>
      <c r="T10" s="427"/>
      <c r="U10" s="351"/>
      <c r="V10" s="351" t="s">
        <v>1314</v>
      </c>
    </row>
    <row r="11" spans="1:81" s="140" customFormat="1" ht="25.5" x14ac:dyDescent="0.2">
      <c r="A11" s="459"/>
      <c r="B11" s="450" t="s">
        <v>1154</v>
      </c>
      <c r="C11" s="450" t="s">
        <v>1194</v>
      </c>
      <c r="D11" s="351" t="s">
        <v>1338</v>
      </c>
      <c r="E11" s="351" t="s">
        <v>1195</v>
      </c>
      <c r="F11" s="352"/>
      <c r="G11" s="352"/>
      <c r="H11" s="352"/>
      <c r="I11" s="352">
        <v>1</v>
      </c>
      <c r="J11" s="352"/>
      <c r="K11" s="352"/>
      <c r="L11" s="352">
        <v>1</v>
      </c>
      <c r="M11" s="352"/>
      <c r="N11" s="352"/>
      <c r="O11" s="352">
        <v>1</v>
      </c>
      <c r="P11" s="352"/>
      <c r="Q11" s="352">
        <v>1</v>
      </c>
      <c r="R11" s="353">
        <f t="shared" ref="R11:R74" si="0">SUM(F11:Q11)</f>
        <v>4</v>
      </c>
      <c r="S11" s="427" t="s">
        <v>1162</v>
      </c>
      <c r="T11" s="427"/>
      <c r="U11" s="354"/>
      <c r="V11" s="354" t="s">
        <v>1315</v>
      </c>
    </row>
    <row r="12" spans="1:81" s="140" customFormat="1" ht="38.25" x14ac:dyDescent="0.2">
      <c r="A12" s="459"/>
      <c r="B12" s="457"/>
      <c r="C12" s="457"/>
      <c r="D12" s="438" t="s">
        <v>1339</v>
      </c>
      <c r="E12" s="354" t="s">
        <v>1196</v>
      </c>
      <c r="F12" s="355">
        <v>1</v>
      </c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3">
        <f t="shared" si="0"/>
        <v>1</v>
      </c>
      <c r="S12" s="427" t="s">
        <v>1146</v>
      </c>
      <c r="T12" s="427"/>
      <c r="U12" s="354"/>
      <c r="V12" s="354" t="s">
        <v>1316</v>
      </c>
    </row>
    <row r="13" spans="1:81" s="140" customFormat="1" ht="38.25" x14ac:dyDescent="0.2">
      <c r="A13" s="459"/>
      <c r="B13" s="457"/>
      <c r="C13" s="457"/>
      <c r="D13" s="438" t="s">
        <v>1340</v>
      </c>
      <c r="E13" s="351" t="s">
        <v>1197</v>
      </c>
      <c r="F13" s="352"/>
      <c r="G13" s="352"/>
      <c r="H13" s="352"/>
      <c r="I13" s="352">
        <v>1</v>
      </c>
      <c r="J13" s="352"/>
      <c r="K13" s="352"/>
      <c r="L13" s="352">
        <v>1</v>
      </c>
      <c r="M13" s="352"/>
      <c r="N13" s="352"/>
      <c r="O13" s="352">
        <v>1</v>
      </c>
      <c r="P13" s="352"/>
      <c r="Q13" s="352">
        <v>1</v>
      </c>
      <c r="R13" s="353">
        <f t="shared" si="0"/>
        <v>4</v>
      </c>
      <c r="S13" s="427" t="s">
        <v>1138</v>
      </c>
      <c r="T13" s="427"/>
      <c r="U13" s="354"/>
      <c r="V13" s="354" t="s">
        <v>1316</v>
      </c>
    </row>
    <row r="14" spans="1:81" s="140" customFormat="1" ht="25.5" x14ac:dyDescent="0.2">
      <c r="A14" s="459"/>
      <c r="B14" s="457"/>
      <c r="C14" s="457"/>
      <c r="D14" s="438" t="s">
        <v>1341</v>
      </c>
      <c r="E14" s="354" t="s">
        <v>1251</v>
      </c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>
        <v>1</v>
      </c>
      <c r="Q14" s="355"/>
      <c r="R14" s="353">
        <f t="shared" si="0"/>
        <v>1</v>
      </c>
      <c r="S14" s="427" t="s">
        <v>1138</v>
      </c>
      <c r="T14" s="427"/>
      <c r="U14" s="351"/>
      <c r="V14" s="351" t="s">
        <v>1317</v>
      </c>
    </row>
    <row r="15" spans="1:81" s="140" customFormat="1" ht="25.5" x14ac:dyDescent="0.2">
      <c r="A15" s="459"/>
      <c r="B15" s="451"/>
      <c r="C15" s="451"/>
      <c r="D15" s="438" t="s">
        <v>1342</v>
      </c>
      <c r="E15" s="351" t="s">
        <v>1198</v>
      </c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>
        <v>1</v>
      </c>
      <c r="Q15" s="352"/>
      <c r="R15" s="353">
        <f t="shared" si="0"/>
        <v>1</v>
      </c>
      <c r="S15" s="428" t="s">
        <v>1252</v>
      </c>
      <c r="T15" s="427"/>
      <c r="U15" s="351"/>
      <c r="V15" s="351" t="s">
        <v>1317</v>
      </c>
    </row>
    <row r="16" spans="1:81" s="140" customFormat="1" ht="12.75" x14ac:dyDescent="0.2">
      <c r="A16" s="459"/>
      <c r="B16" s="450" t="s">
        <v>1152</v>
      </c>
      <c r="C16" s="465" t="s">
        <v>1199</v>
      </c>
      <c r="D16" s="351" t="s">
        <v>1343</v>
      </c>
      <c r="E16" s="354" t="s">
        <v>1200</v>
      </c>
      <c r="F16" s="355"/>
      <c r="G16" s="355"/>
      <c r="H16" s="355"/>
      <c r="I16" s="355">
        <v>1</v>
      </c>
      <c r="J16" s="355"/>
      <c r="K16" s="355"/>
      <c r="L16" s="355"/>
      <c r="M16" s="355"/>
      <c r="N16" s="355"/>
      <c r="O16" s="355"/>
      <c r="P16" s="355"/>
      <c r="Q16" s="355"/>
      <c r="R16" s="353">
        <f t="shared" si="0"/>
        <v>1</v>
      </c>
      <c r="S16" s="427" t="s">
        <v>1138</v>
      </c>
      <c r="T16" s="427"/>
      <c r="U16" s="351"/>
      <c r="V16" s="351" t="s">
        <v>1318</v>
      </c>
    </row>
    <row r="17" spans="1:22" s="140" customFormat="1" ht="25.5" x14ac:dyDescent="0.2">
      <c r="A17" s="459"/>
      <c r="B17" s="457"/>
      <c r="C17" s="466"/>
      <c r="D17" s="438" t="s">
        <v>1344</v>
      </c>
      <c r="E17" s="351" t="s">
        <v>1201</v>
      </c>
      <c r="F17" s="352"/>
      <c r="G17" s="352"/>
      <c r="H17" s="352"/>
      <c r="I17" s="352"/>
      <c r="J17" s="352"/>
      <c r="K17" s="352"/>
      <c r="L17" s="352"/>
      <c r="M17" s="352"/>
      <c r="N17" s="352">
        <v>1</v>
      </c>
      <c r="O17" s="352"/>
      <c r="P17" s="352"/>
      <c r="Q17" s="352"/>
      <c r="R17" s="353">
        <f t="shared" si="0"/>
        <v>1</v>
      </c>
      <c r="S17" s="427" t="s">
        <v>1146</v>
      </c>
      <c r="T17" s="427"/>
      <c r="U17" s="351"/>
      <c r="V17" s="351" t="s">
        <v>1318</v>
      </c>
    </row>
    <row r="18" spans="1:22" s="140" customFormat="1" ht="75" customHeight="1" x14ac:dyDescent="0.2">
      <c r="A18" s="459"/>
      <c r="B18" s="457"/>
      <c r="C18" s="465" t="s">
        <v>1206</v>
      </c>
      <c r="D18" s="351" t="s">
        <v>1345</v>
      </c>
      <c r="E18" s="429" t="s">
        <v>1202</v>
      </c>
      <c r="F18" s="355"/>
      <c r="G18" s="355"/>
      <c r="H18" s="355"/>
      <c r="I18" s="355">
        <v>1</v>
      </c>
      <c r="J18" s="355"/>
      <c r="K18" s="355"/>
      <c r="L18" s="355">
        <v>1</v>
      </c>
      <c r="M18" s="355"/>
      <c r="N18" s="355"/>
      <c r="O18" s="355">
        <v>1</v>
      </c>
      <c r="P18" s="355"/>
      <c r="Q18" s="355"/>
      <c r="R18" s="353">
        <f t="shared" si="0"/>
        <v>3</v>
      </c>
      <c r="S18" s="427" t="s">
        <v>1138</v>
      </c>
      <c r="T18" s="427"/>
      <c r="U18" s="354"/>
      <c r="V18" s="354" t="s">
        <v>1319</v>
      </c>
    </row>
    <row r="19" spans="1:22" s="140" customFormat="1" ht="54" customHeight="1" x14ac:dyDescent="0.2">
      <c r="A19" s="459"/>
      <c r="B19" s="457"/>
      <c r="C19" s="471"/>
      <c r="D19" s="438" t="s">
        <v>1346</v>
      </c>
      <c r="E19" s="429" t="s">
        <v>1228</v>
      </c>
      <c r="F19" s="352"/>
      <c r="G19" s="352"/>
      <c r="H19" s="352"/>
      <c r="I19" s="355">
        <v>1</v>
      </c>
      <c r="J19" s="355"/>
      <c r="K19" s="355"/>
      <c r="L19" s="355">
        <v>1</v>
      </c>
      <c r="M19" s="355"/>
      <c r="N19" s="355"/>
      <c r="O19" s="355">
        <v>1</v>
      </c>
      <c r="P19" s="352"/>
      <c r="Q19" s="352"/>
      <c r="R19" s="353">
        <f t="shared" si="0"/>
        <v>3</v>
      </c>
      <c r="S19" s="427" t="s">
        <v>1138</v>
      </c>
      <c r="T19" s="427"/>
      <c r="U19" s="351"/>
      <c r="V19" s="351" t="s">
        <v>1318</v>
      </c>
    </row>
    <row r="20" spans="1:22" s="140" customFormat="1" ht="37.5" customHeight="1" x14ac:dyDescent="0.2">
      <c r="A20" s="459"/>
      <c r="B20" s="457"/>
      <c r="C20" s="471"/>
      <c r="D20" s="438" t="s">
        <v>1347</v>
      </c>
      <c r="E20" s="429" t="s">
        <v>1232</v>
      </c>
      <c r="F20" s="355"/>
      <c r="G20" s="355"/>
      <c r="H20" s="355"/>
      <c r="I20" s="355">
        <v>1</v>
      </c>
      <c r="J20" s="355"/>
      <c r="K20" s="355"/>
      <c r="L20" s="355">
        <v>1</v>
      </c>
      <c r="M20" s="355"/>
      <c r="N20" s="355"/>
      <c r="O20" s="355">
        <v>1</v>
      </c>
      <c r="P20" s="355"/>
      <c r="Q20" s="355"/>
      <c r="R20" s="353">
        <f t="shared" si="0"/>
        <v>3</v>
      </c>
      <c r="S20" s="427" t="s">
        <v>1138</v>
      </c>
      <c r="T20" s="427"/>
      <c r="U20" s="351"/>
      <c r="V20" s="351" t="s">
        <v>1318</v>
      </c>
    </row>
    <row r="21" spans="1:22" s="140" customFormat="1" ht="63.75" customHeight="1" x14ac:dyDescent="0.2">
      <c r="A21" s="459"/>
      <c r="B21" s="457"/>
      <c r="C21" s="471"/>
      <c r="D21" s="438" t="s">
        <v>1348</v>
      </c>
      <c r="E21" s="429" t="s">
        <v>1203</v>
      </c>
      <c r="F21" s="352"/>
      <c r="G21" s="352"/>
      <c r="H21" s="352"/>
      <c r="I21" s="355">
        <v>1</v>
      </c>
      <c r="J21" s="355"/>
      <c r="K21" s="355"/>
      <c r="L21" s="355">
        <v>1</v>
      </c>
      <c r="M21" s="355"/>
      <c r="N21" s="355"/>
      <c r="O21" s="355">
        <v>1</v>
      </c>
      <c r="P21" s="352"/>
      <c r="Q21" s="352"/>
      <c r="R21" s="353">
        <f t="shared" si="0"/>
        <v>3</v>
      </c>
      <c r="S21" s="427" t="s">
        <v>1138</v>
      </c>
      <c r="T21" s="427"/>
      <c r="U21" s="351"/>
      <c r="V21" s="351" t="s">
        <v>1318</v>
      </c>
    </row>
    <row r="22" spans="1:22" s="140" customFormat="1" ht="25.5" x14ac:dyDescent="0.2">
      <c r="A22" s="459"/>
      <c r="B22" s="457"/>
      <c r="C22" s="471"/>
      <c r="D22" s="438" t="s">
        <v>1349</v>
      </c>
      <c r="E22" s="429" t="s">
        <v>1204</v>
      </c>
      <c r="F22" s="355"/>
      <c r="G22" s="355"/>
      <c r="H22" s="355"/>
      <c r="I22" s="355">
        <v>1</v>
      </c>
      <c r="J22" s="355"/>
      <c r="K22" s="355"/>
      <c r="L22" s="355">
        <v>1</v>
      </c>
      <c r="M22" s="355"/>
      <c r="N22" s="355"/>
      <c r="O22" s="355">
        <v>1</v>
      </c>
      <c r="P22" s="355"/>
      <c r="Q22" s="355"/>
      <c r="R22" s="353">
        <f t="shared" si="0"/>
        <v>3</v>
      </c>
      <c r="S22" s="427" t="s">
        <v>1138</v>
      </c>
      <c r="T22" s="427"/>
      <c r="U22" s="351"/>
      <c r="V22" s="351" t="s">
        <v>1320</v>
      </c>
    </row>
    <row r="23" spans="1:22" s="140" customFormat="1" ht="60" customHeight="1" x14ac:dyDescent="0.2">
      <c r="A23" s="459"/>
      <c r="B23" s="451"/>
      <c r="C23" s="466"/>
      <c r="D23" s="438" t="s">
        <v>1350</v>
      </c>
      <c r="E23" s="429" t="s">
        <v>1205</v>
      </c>
      <c r="F23" s="352"/>
      <c r="G23" s="352"/>
      <c r="H23" s="352"/>
      <c r="I23" s="352">
        <v>1</v>
      </c>
      <c r="J23" s="352"/>
      <c r="K23" s="352"/>
      <c r="L23" s="352"/>
      <c r="M23" s="352">
        <v>1</v>
      </c>
      <c r="N23" s="352"/>
      <c r="O23" s="352"/>
      <c r="P23" s="352"/>
      <c r="Q23" s="352"/>
      <c r="R23" s="353">
        <f t="shared" si="0"/>
        <v>2</v>
      </c>
      <c r="S23" s="427" t="s">
        <v>1138</v>
      </c>
      <c r="T23" s="427"/>
      <c r="U23" s="351"/>
      <c r="V23" s="351" t="s">
        <v>1318</v>
      </c>
    </row>
    <row r="24" spans="1:22" s="140" customFormat="1" ht="25.5" x14ac:dyDescent="0.2">
      <c r="A24" s="459"/>
      <c r="B24" s="450" t="s">
        <v>1143</v>
      </c>
      <c r="C24" s="354" t="s">
        <v>1253</v>
      </c>
      <c r="D24" s="354" t="s">
        <v>1351</v>
      </c>
      <c r="E24" s="430" t="s">
        <v>1254</v>
      </c>
      <c r="F24" s="355"/>
      <c r="G24" s="355">
        <v>1</v>
      </c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3">
        <f t="shared" si="0"/>
        <v>1</v>
      </c>
      <c r="S24" s="427" t="s">
        <v>1146</v>
      </c>
      <c r="T24" s="427"/>
      <c r="U24" s="351"/>
      <c r="V24" s="351" t="s">
        <v>1321</v>
      </c>
    </row>
    <row r="25" spans="1:22" s="140" customFormat="1" ht="38.25" x14ac:dyDescent="0.2">
      <c r="A25" s="459"/>
      <c r="B25" s="457"/>
      <c r="C25" s="431" t="s">
        <v>1255</v>
      </c>
      <c r="D25" s="354" t="s">
        <v>1352</v>
      </c>
      <c r="E25" s="351" t="s">
        <v>1256</v>
      </c>
      <c r="F25" s="352"/>
      <c r="G25" s="352"/>
      <c r="H25" s="352"/>
      <c r="I25" s="352">
        <v>1</v>
      </c>
      <c r="J25" s="352"/>
      <c r="K25" s="352"/>
      <c r="L25" s="352"/>
      <c r="M25" s="352"/>
      <c r="N25" s="352">
        <v>1</v>
      </c>
      <c r="O25" s="352"/>
      <c r="P25" s="352"/>
      <c r="Q25" s="352"/>
      <c r="R25" s="353">
        <f t="shared" si="0"/>
        <v>2</v>
      </c>
      <c r="S25" s="427" t="s">
        <v>1142</v>
      </c>
      <c r="T25" s="427" t="s">
        <v>1140</v>
      </c>
      <c r="U25" s="351"/>
      <c r="V25" s="351" t="s">
        <v>1322</v>
      </c>
    </row>
    <row r="26" spans="1:22" s="140" customFormat="1" ht="25.5" x14ac:dyDescent="0.2">
      <c r="A26" s="459"/>
      <c r="B26" s="457"/>
      <c r="C26" s="465" t="s">
        <v>1257</v>
      </c>
      <c r="D26" s="354" t="s">
        <v>1353</v>
      </c>
      <c r="E26" s="354" t="s">
        <v>1258</v>
      </c>
      <c r="F26" s="355"/>
      <c r="G26" s="355"/>
      <c r="H26" s="355"/>
      <c r="I26" s="355"/>
      <c r="J26" s="355">
        <v>1</v>
      </c>
      <c r="K26" s="355"/>
      <c r="L26" s="355"/>
      <c r="M26" s="355"/>
      <c r="N26" s="355"/>
      <c r="O26" s="355"/>
      <c r="P26" s="355"/>
      <c r="Q26" s="355"/>
      <c r="R26" s="353">
        <f t="shared" si="0"/>
        <v>1</v>
      </c>
      <c r="S26" s="427" t="s">
        <v>1146</v>
      </c>
      <c r="T26" s="427"/>
      <c r="U26" s="351"/>
      <c r="V26" s="351" t="s">
        <v>1321</v>
      </c>
    </row>
    <row r="27" spans="1:22" s="140" customFormat="1" ht="25.5" x14ac:dyDescent="0.2">
      <c r="A27" s="459"/>
      <c r="B27" s="451"/>
      <c r="C27" s="466"/>
      <c r="D27" s="354" t="s">
        <v>1354</v>
      </c>
      <c r="E27" s="354" t="s">
        <v>1259</v>
      </c>
      <c r="F27" s="355"/>
      <c r="G27" s="355"/>
      <c r="H27" s="355"/>
      <c r="I27" s="355"/>
      <c r="J27" s="355"/>
      <c r="K27" s="355"/>
      <c r="L27" s="355"/>
      <c r="M27" s="355"/>
      <c r="N27" s="355"/>
      <c r="O27" s="355">
        <v>1</v>
      </c>
      <c r="P27" s="355"/>
      <c r="Q27" s="355"/>
      <c r="R27" s="353">
        <f t="shared" si="0"/>
        <v>1</v>
      </c>
      <c r="S27" s="427" t="s">
        <v>1223</v>
      </c>
      <c r="T27" s="427"/>
      <c r="U27" s="351"/>
      <c r="V27" s="351" t="s">
        <v>1321</v>
      </c>
    </row>
    <row r="28" spans="1:22" s="140" customFormat="1" ht="25.5" customHeight="1" x14ac:dyDescent="0.2">
      <c r="A28" s="459"/>
      <c r="B28" s="450" t="s">
        <v>1260</v>
      </c>
      <c r="C28" s="351" t="s">
        <v>1261</v>
      </c>
      <c r="D28" s="351" t="s">
        <v>1355</v>
      </c>
      <c r="E28" s="351" t="s">
        <v>1261</v>
      </c>
      <c r="F28" s="352"/>
      <c r="G28" s="352"/>
      <c r="H28" s="352">
        <v>1</v>
      </c>
      <c r="I28" s="352"/>
      <c r="J28" s="352"/>
      <c r="K28" s="352">
        <v>1</v>
      </c>
      <c r="L28" s="352"/>
      <c r="M28" s="352"/>
      <c r="N28" s="352">
        <v>1</v>
      </c>
      <c r="O28" s="352"/>
      <c r="P28" s="352"/>
      <c r="Q28" s="352"/>
      <c r="R28" s="353">
        <f t="shared" si="0"/>
        <v>3</v>
      </c>
      <c r="S28" s="427" t="s">
        <v>1157</v>
      </c>
      <c r="T28" s="427"/>
      <c r="U28" s="351"/>
      <c r="V28" s="351" t="s">
        <v>1321</v>
      </c>
    </row>
    <row r="29" spans="1:22" s="140" customFormat="1" ht="63.75" x14ac:dyDescent="0.2">
      <c r="A29" s="459"/>
      <c r="B29" s="451"/>
      <c r="C29" s="425" t="s">
        <v>1262</v>
      </c>
      <c r="D29" s="351" t="s">
        <v>1356</v>
      </c>
      <c r="E29" s="351" t="s">
        <v>1263</v>
      </c>
      <c r="F29" s="352"/>
      <c r="G29" s="352"/>
      <c r="H29" s="352"/>
      <c r="I29" s="352"/>
      <c r="J29" s="352"/>
      <c r="K29" s="352">
        <v>1</v>
      </c>
      <c r="L29" s="352"/>
      <c r="M29" s="352"/>
      <c r="N29" s="352"/>
      <c r="O29" s="352"/>
      <c r="P29" s="352"/>
      <c r="Q29" s="352"/>
      <c r="R29" s="353">
        <f t="shared" si="0"/>
        <v>1</v>
      </c>
      <c r="S29" s="427" t="s">
        <v>1264</v>
      </c>
      <c r="T29" s="427"/>
      <c r="U29" s="351"/>
      <c r="V29" s="351" t="s">
        <v>1321</v>
      </c>
    </row>
    <row r="30" spans="1:22" s="140" customFormat="1" ht="51" x14ac:dyDescent="0.2">
      <c r="A30" s="459"/>
      <c r="B30" s="450" t="s">
        <v>1225</v>
      </c>
      <c r="C30" s="465" t="s">
        <v>1265</v>
      </c>
      <c r="D30" s="354" t="s">
        <v>1357</v>
      </c>
      <c r="E30" s="354" t="s">
        <v>1266</v>
      </c>
      <c r="F30" s="355"/>
      <c r="G30" s="355"/>
      <c r="H30" s="355"/>
      <c r="I30" s="355"/>
      <c r="J30" s="355"/>
      <c r="K30" s="355"/>
      <c r="L30" s="355">
        <v>1</v>
      </c>
      <c r="M30" s="355"/>
      <c r="N30" s="355"/>
      <c r="O30" s="355"/>
      <c r="P30" s="355"/>
      <c r="Q30" s="355"/>
      <c r="R30" s="353">
        <f t="shared" si="0"/>
        <v>1</v>
      </c>
      <c r="S30" s="427" t="s">
        <v>1140</v>
      </c>
      <c r="T30" s="427"/>
      <c r="U30" s="351"/>
      <c r="V30" s="351" t="s">
        <v>1321</v>
      </c>
    </row>
    <row r="31" spans="1:22" s="140" customFormat="1" ht="89.25" x14ac:dyDescent="0.2">
      <c r="A31" s="459"/>
      <c r="B31" s="457"/>
      <c r="C31" s="471"/>
      <c r="D31" s="354" t="s">
        <v>1358</v>
      </c>
      <c r="E31" s="351" t="s">
        <v>1267</v>
      </c>
      <c r="F31" s="352">
        <v>1</v>
      </c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3">
        <f t="shared" si="0"/>
        <v>1</v>
      </c>
      <c r="S31" s="427" t="s">
        <v>1140</v>
      </c>
      <c r="T31" s="427"/>
      <c r="U31" s="354"/>
      <c r="V31" s="354" t="s">
        <v>1323</v>
      </c>
    </row>
    <row r="32" spans="1:22" s="140" customFormat="1" ht="38.25" x14ac:dyDescent="0.2">
      <c r="A32" s="459"/>
      <c r="B32" s="451"/>
      <c r="C32" s="466"/>
      <c r="D32" s="354" t="s">
        <v>1359</v>
      </c>
      <c r="E32" s="354" t="s">
        <v>1268</v>
      </c>
      <c r="F32" s="355"/>
      <c r="G32" s="355"/>
      <c r="H32" s="355"/>
      <c r="I32" s="355"/>
      <c r="J32" s="355"/>
      <c r="K32" s="355"/>
      <c r="L32" s="355"/>
      <c r="M32" s="355">
        <v>1</v>
      </c>
      <c r="N32" s="355"/>
      <c r="O32" s="355"/>
      <c r="P32" s="355"/>
      <c r="Q32" s="355"/>
      <c r="R32" s="353">
        <f t="shared" si="0"/>
        <v>1</v>
      </c>
      <c r="S32" s="427" t="s">
        <v>1157</v>
      </c>
      <c r="T32" s="427"/>
      <c r="U32" s="351"/>
      <c r="V32" s="351" t="s">
        <v>1321</v>
      </c>
    </row>
    <row r="33" spans="1:22" s="140" customFormat="1" ht="76.5" x14ac:dyDescent="0.2">
      <c r="A33" s="459"/>
      <c r="B33" s="450" t="s">
        <v>1169</v>
      </c>
      <c r="C33" s="450" t="s">
        <v>1269</v>
      </c>
      <c r="D33" s="354" t="s">
        <v>1360</v>
      </c>
      <c r="E33" s="351" t="s">
        <v>1270</v>
      </c>
      <c r="F33" s="352"/>
      <c r="G33" s="352"/>
      <c r="H33" s="352">
        <v>1</v>
      </c>
      <c r="I33" s="352"/>
      <c r="J33" s="352"/>
      <c r="K33" s="352"/>
      <c r="L33" s="352"/>
      <c r="M33" s="352"/>
      <c r="N33" s="352"/>
      <c r="O33" s="352"/>
      <c r="P33" s="352"/>
      <c r="Q33" s="352"/>
      <c r="R33" s="353">
        <f t="shared" si="0"/>
        <v>1</v>
      </c>
      <c r="S33" s="427" t="s">
        <v>1140</v>
      </c>
      <c r="T33" s="427"/>
      <c r="U33" s="351"/>
      <c r="V33" s="351" t="s">
        <v>1314</v>
      </c>
    </row>
    <row r="34" spans="1:22" s="140" customFormat="1" ht="38.25" x14ac:dyDescent="0.2">
      <c r="A34" s="459"/>
      <c r="B34" s="457"/>
      <c r="C34" s="457"/>
      <c r="D34" s="354" t="s">
        <v>1361</v>
      </c>
      <c r="E34" s="354" t="s">
        <v>1271</v>
      </c>
      <c r="F34" s="355"/>
      <c r="G34" s="355"/>
      <c r="H34" s="355"/>
      <c r="I34" s="355"/>
      <c r="J34" s="355"/>
      <c r="K34" s="355"/>
      <c r="L34" s="355"/>
      <c r="M34" s="355"/>
      <c r="N34" s="355"/>
      <c r="O34" s="355">
        <v>1</v>
      </c>
      <c r="P34" s="355"/>
      <c r="Q34" s="355"/>
      <c r="R34" s="353">
        <f t="shared" si="0"/>
        <v>1</v>
      </c>
      <c r="S34" s="427" t="s">
        <v>1142</v>
      </c>
      <c r="T34" s="427"/>
      <c r="U34" s="351"/>
      <c r="V34" s="351" t="s">
        <v>1314</v>
      </c>
    </row>
    <row r="35" spans="1:22" s="140" customFormat="1" ht="25.5" x14ac:dyDescent="0.2">
      <c r="A35" s="459"/>
      <c r="B35" s="457"/>
      <c r="C35" s="457"/>
      <c r="D35" s="354" t="s">
        <v>1362</v>
      </c>
      <c r="E35" s="351" t="s">
        <v>1272</v>
      </c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>
        <v>1</v>
      </c>
      <c r="Q35" s="352"/>
      <c r="R35" s="353">
        <f t="shared" si="0"/>
        <v>1</v>
      </c>
      <c r="S35" s="427" t="s">
        <v>1264</v>
      </c>
      <c r="T35" s="427"/>
      <c r="U35" s="351"/>
      <c r="V35" s="351" t="s">
        <v>1324</v>
      </c>
    </row>
    <row r="36" spans="1:22" s="140" customFormat="1" ht="25.5" x14ac:dyDescent="0.2">
      <c r="A36" s="459"/>
      <c r="B36" s="451"/>
      <c r="C36" s="457"/>
      <c r="D36" s="354" t="s">
        <v>1363</v>
      </c>
      <c r="E36" s="354" t="s">
        <v>1273</v>
      </c>
      <c r="F36" s="355">
        <v>1</v>
      </c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3">
        <f t="shared" si="0"/>
        <v>1</v>
      </c>
      <c r="S36" s="427" t="s">
        <v>1264</v>
      </c>
      <c r="T36" s="427"/>
      <c r="U36" s="351"/>
      <c r="V36" s="351" t="s">
        <v>1324</v>
      </c>
    </row>
    <row r="37" spans="1:22" s="140" customFormat="1" ht="25.5" x14ac:dyDescent="0.2">
      <c r="A37" s="459"/>
      <c r="B37" s="450" t="s">
        <v>1147</v>
      </c>
      <c r="C37" s="457"/>
      <c r="D37" s="354" t="s">
        <v>1364</v>
      </c>
      <c r="E37" s="351" t="s">
        <v>1274</v>
      </c>
      <c r="F37" s="352"/>
      <c r="G37" s="352">
        <v>1</v>
      </c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3">
        <f t="shared" si="0"/>
        <v>1</v>
      </c>
      <c r="S37" s="427" t="s">
        <v>1264</v>
      </c>
      <c r="T37" s="427"/>
      <c r="U37" s="351"/>
      <c r="V37" s="351" t="s">
        <v>1324</v>
      </c>
    </row>
    <row r="38" spans="1:22" s="140" customFormat="1" ht="51" x14ac:dyDescent="0.2">
      <c r="A38" s="459"/>
      <c r="B38" s="457"/>
      <c r="C38" s="457"/>
      <c r="D38" s="354" t="s">
        <v>1365</v>
      </c>
      <c r="E38" s="351" t="s">
        <v>1275</v>
      </c>
      <c r="F38" s="352"/>
      <c r="G38" s="352"/>
      <c r="H38" s="352">
        <v>1</v>
      </c>
      <c r="I38" s="352"/>
      <c r="J38" s="352"/>
      <c r="K38" s="352">
        <v>1</v>
      </c>
      <c r="L38" s="352"/>
      <c r="M38" s="352"/>
      <c r="N38" s="352"/>
      <c r="O38" s="352"/>
      <c r="P38" s="352"/>
      <c r="Q38" s="352"/>
      <c r="R38" s="353">
        <f t="shared" si="0"/>
        <v>2</v>
      </c>
      <c r="S38" s="427" t="s">
        <v>1264</v>
      </c>
      <c r="T38" s="427"/>
      <c r="U38" s="351"/>
      <c r="V38" s="351" t="s">
        <v>1324</v>
      </c>
    </row>
    <row r="39" spans="1:22" s="140" customFormat="1" ht="38.25" x14ac:dyDescent="0.2">
      <c r="A39" s="459"/>
      <c r="B39" s="451"/>
      <c r="C39" s="451"/>
      <c r="D39" s="354" t="s">
        <v>1366</v>
      </c>
      <c r="E39" s="354" t="s">
        <v>1276</v>
      </c>
      <c r="F39" s="355"/>
      <c r="G39" s="355"/>
      <c r="H39" s="355">
        <v>1</v>
      </c>
      <c r="I39" s="355"/>
      <c r="J39" s="355"/>
      <c r="K39" s="355"/>
      <c r="L39" s="355"/>
      <c r="M39" s="355"/>
      <c r="N39" s="355"/>
      <c r="O39" s="355">
        <v>1</v>
      </c>
      <c r="P39" s="355"/>
      <c r="Q39" s="355"/>
      <c r="R39" s="353">
        <f t="shared" si="0"/>
        <v>2</v>
      </c>
      <c r="S39" s="427" t="s">
        <v>1146</v>
      </c>
      <c r="T39" s="427"/>
      <c r="U39" s="351"/>
      <c r="V39" s="351" t="s">
        <v>1324</v>
      </c>
    </row>
    <row r="40" spans="1:22" s="140" customFormat="1" ht="63.75" x14ac:dyDescent="0.2">
      <c r="A40" s="479"/>
      <c r="B40" s="351" t="s">
        <v>1164</v>
      </c>
      <c r="C40" s="351" t="s">
        <v>1277</v>
      </c>
      <c r="D40" s="354" t="s">
        <v>1367</v>
      </c>
      <c r="E40" s="351" t="s">
        <v>1278</v>
      </c>
      <c r="F40" s="352">
        <v>1</v>
      </c>
      <c r="G40" s="352">
        <v>1</v>
      </c>
      <c r="H40" s="352">
        <v>1</v>
      </c>
      <c r="I40" s="352">
        <v>1</v>
      </c>
      <c r="J40" s="352">
        <v>1</v>
      </c>
      <c r="K40" s="352">
        <v>1</v>
      </c>
      <c r="L40" s="352">
        <v>1</v>
      </c>
      <c r="M40" s="352">
        <v>1</v>
      </c>
      <c r="N40" s="352">
        <v>1</v>
      </c>
      <c r="O40" s="352">
        <v>1</v>
      </c>
      <c r="P40" s="352">
        <v>1</v>
      </c>
      <c r="Q40" s="352">
        <v>1</v>
      </c>
      <c r="R40" s="353">
        <f t="shared" si="0"/>
        <v>12</v>
      </c>
      <c r="S40" s="427" t="s">
        <v>1157</v>
      </c>
      <c r="T40" s="427"/>
      <c r="U40" s="354"/>
      <c r="V40" s="354" t="s">
        <v>1325</v>
      </c>
    </row>
    <row r="41" spans="1:22" s="140" customFormat="1" ht="25.5" x14ac:dyDescent="0.2">
      <c r="A41" s="450" t="s">
        <v>1139</v>
      </c>
      <c r="B41" s="450" t="s">
        <v>1149</v>
      </c>
      <c r="C41" s="465" t="s">
        <v>1207</v>
      </c>
      <c r="D41" s="354" t="s">
        <v>1368</v>
      </c>
      <c r="E41" s="354" t="s">
        <v>1208</v>
      </c>
      <c r="F41" s="352">
        <v>1</v>
      </c>
      <c r="G41" s="352">
        <v>1</v>
      </c>
      <c r="H41" s="352">
        <v>1</v>
      </c>
      <c r="I41" s="352">
        <v>1</v>
      </c>
      <c r="J41" s="352">
        <v>1</v>
      </c>
      <c r="K41" s="352">
        <v>1</v>
      </c>
      <c r="L41" s="352">
        <v>1</v>
      </c>
      <c r="M41" s="352">
        <v>1</v>
      </c>
      <c r="N41" s="352">
        <v>1</v>
      </c>
      <c r="O41" s="352">
        <v>1</v>
      </c>
      <c r="P41" s="352">
        <v>1</v>
      </c>
      <c r="Q41" s="352">
        <v>1</v>
      </c>
      <c r="R41" s="353">
        <f t="shared" si="0"/>
        <v>12</v>
      </c>
      <c r="S41" s="427" t="s">
        <v>1157</v>
      </c>
      <c r="T41" s="427" t="s">
        <v>1166</v>
      </c>
      <c r="U41" s="351"/>
      <c r="V41" s="351" t="s">
        <v>1326</v>
      </c>
    </row>
    <row r="42" spans="1:22" s="140" customFormat="1" ht="81" customHeight="1" x14ac:dyDescent="0.2">
      <c r="A42" s="457"/>
      <c r="B42" s="457"/>
      <c r="C42" s="471"/>
      <c r="D42" s="354" t="s">
        <v>1369</v>
      </c>
      <c r="E42" s="351" t="s">
        <v>1279</v>
      </c>
      <c r="F42" s="352"/>
      <c r="G42" s="352"/>
      <c r="H42" s="352"/>
      <c r="I42" s="352"/>
      <c r="J42" s="352">
        <v>1</v>
      </c>
      <c r="K42" s="352"/>
      <c r="L42" s="352"/>
      <c r="M42" s="352"/>
      <c r="N42" s="352"/>
      <c r="O42" s="352"/>
      <c r="P42" s="352"/>
      <c r="Q42" s="352"/>
      <c r="R42" s="353">
        <f t="shared" si="0"/>
        <v>1</v>
      </c>
      <c r="S42" s="427" t="s">
        <v>1140</v>
      </c>
      <c r="T42" s="427" t="s">
        <v>1264</v>
      </c>
      <c r="U42" s="351"/>
      <c r="V42" s="351" t="s">
        <v>1326</v>
      </c>
    </row>
    <row r="43" spans="1:22" s="140" customFormat="1" ht="38.25" x14ac:dyDescent="0.2">
      <c r="A43" s="457"/>
      <c r="B43" s="457"/>
      <c r="C43" s="471"/>
      <c r="D43" s="354" t="s">
        <v>1370</v>
      </c>
      <c r="E43" s="354" t="s">
        <v>1209</v>
      </c>
      <c r="F43" s="355"/>
      <c r="G43" s="355"/>
      <c r="H43" s="355"/>
      <c r="I43" s="355">
        <v>1</v>
      </c>
      <c r="J43" s="355"/>
      <c r="K43" s="355"/>
      <c r="L43" s="355"/>
      <c r="M43" s="355"/>
      <c r="N43" s="355"/>
      <c r="O43" s="355"/>
      <c r="P43" s="355"/>
      <c r="Q43" s="355"/>
      <c r="R43" s="353">
        <f t="shared" si="0"/>
        <v>1</v>
      </c>
      <c r="S43" s="427" t="s">
        <v>1166</v>
      </c>
      <c r="T43" s="427"/>
      <c r="U43" s="351"/>
      <c r="V43" s="351" t="s">
        <v>1326</v>
      </c>
    </row>
    <row r="44" spans="1:22" s="140" customFormat="1" ht="51" x14ac:dyDescent="0.2">
      <c r="A44" s="457"/>
      <c r="B44" s="451"/>
      <c r="C44" s="466"/>
      <c r="D44" s="354" t="s">
        <v>1371</v>
      </c>
      <c r="E44" s="351" t="s">
        <v>1280</v>
      </c>
      <c r="F44" s="352"/>
      <c r="G44" s="352"/>
      <c r="H44" s="352"/>
      <c r="I44" s="352"/>
      <c r="J44" s="352">
        <v>1</v>
      </c>
      <c r="K44" s="352"/>
      <c r="L44" s="352"/>
      <c r="M44" s="352"/>
      <c r="N44" s="352"/>
      <c r="O44" s="352">
        <v>1</v>
      </c>
      <c r="P44" s="352"/>
      <c r="Q44" s="352"/>
      <c r="R44" s="353">
        <f t="shared" si="0"/>
        <v>2</v>
      </c>
      <c r="S44" s="427" t="s">
        <v>1140</v>
      </c>
      <c r="T44" s="427"/>
      <c r="U44" s="351"/>
      <c r="V44" s="351" t="s">
        <v>1326</v>
      </c>
    </row>
    <row r="45" spans="1:22" s="140" customFormat="1" ht="76.5" x14ac:dyDescent="0.2">
      <c r="A45" s="457"/>
      <c r="B45" s="477" t="s">
        <v>1141</v>
      </c>
      <c r="C45" s="477" t="s">
        <v>1281</v>
      </c>
      <c r="D45" s="432" t="s">
        <v>1372</v>
      </c>
      <c r="E45" s="432" t="s">
        <v>1282</v>
      </c>
      <c r="F45" s="355"/>
      <c r="G45" s="433"/>
      <c r="H45" s="433"/>
      <c r="I45" s="433"/>
      <c r="J45" s="433"/>
      <c r="K45" s="433"/>
      <c r="L45" s="433"/>
      <c r="M45" s="433"/>
      <c r="N45" s="433"/>
      <c r="O45" s="433">
        <v>1</v>
      </c>
      <c r="P45" s="433"/>
      <c r="Q45" s="433"/>
      <c r="R45" s="353">
        <f t="shared" si="0"/>
        <v>1</v>
      </c>
      <c r="S45" s="427" t="s">
        <v>1140</v>
      </c>
      <c r="T45" s="427"/>
      <c r="U45" s="351"/>
      <c r="V45" s="351" t="s">
        <v>1326</v>
      </c>
    </row>
    <row r="46" spans="1:22" s="140" customFormat="1" ht="102" x14ac:dyDescent="0.2">
      <c r="A46" s="451"/>
      <c r="B46" s="478"/>
      <c r="C46" s="478"/>
      <c r="D46" s="432" t="s">
        <v>1373</v>
      </c>
      <c r="E46" s="432" t="s">
        <v>1283</v>
      </c>
      <c r="F46" s="355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>
        <v>1</v>
      </c>
      <c r="R46" s="353">
        <f t="shared" si="0"/>
        <v>1</v>
      </c>
      <c r="S46" s="427" t="s">
        <v>1140</v>
      </c>
      <c r="T46" s="427"/>
      <c r="U46" s="351"/>
      <c r="V46" s="351" t="s">
        <v>1326</v>
      </c>
    </row>
    <row r="47" spans="1:22" s="140" customFormat="1" ht="12.75" x14ac:dyDescent="0.2">
      <c r="A47" s="450" t="s">
        <v>1144</v>
      </c>
      <c r="B47" s="450" t="s">
        <v>1143</v>
      </c>
      <c r="C47" s="468" t="s">
        <v>1183</v>
      </c>
      <c r="D47" s="354" t="s">
        <v>1374</v>
      </c>
      <c r="E47" s="354" t="s">
        <v>1184</v>
      </c>
      <c r="F47" s="352"/>
      <c r="G47" s="352"/>
      <c r="H47" s="352"/>
      <c r="I47" s="352"/>
      <c r="J47" s="352"/>
      <c r="K47" s="352"/>
      <c r="L47" s="434">
        <v>1</v>
      </c>
      <c r="M47" s="426"/>
      <c r="N47" s="352"/>
      <c r="O47" s="352"/>
      <c r="P47" s="352"/>
      <c r="Q47" s="352"/>
      <c r="R47" s="353">
        <f t="shared" si="0"/>
        <v>1</v>
      </c>
      <c r="S47" s="427" t="s">
        <v>1146</v>
      </c>
      <c r="T47" s="427"/>
      <c r="U47" s="354"/>
      <c r="V47" s="354" t="s">
        <v>1327</v>
      </c>
    </row>
    <row r="48" spans="1:22" s="140" customFormat="1" ht="12.75" x14ac:dyDescent="0.2">
      <c r="A48" s="457"/>
      <c r="B48" s="457"/>
      <c r="C48" s="469"/>
      <c r="D48" s="354" t="s">
        <v>1375</v>
      </c>
      <c r="E48" s="351" t="s">
        <v>1185</v>
      </c>
      <c r="F48" s="355"/>
      <c r="G48" s="355"/>
      <c r="H48" s="355"/>
      <c r="I48" s="355"/>
      <c r="J48" s="355"/>
      <c r="K48" s="355"/>
      <c r="L48" s="434">
        <v>1</v>
      </c>
      <c r="M48" s="426"/>
      <c r="N48" s="355"/>
      <c r="O48" s="355"/>
      <c r="P48" s="355"/>
      <c r="Q48" s="355"/>
      <c r="R48" s="353">
        <f t="shared" si="0"/>
        <v>1</v>
      </c>
      <c r="S48" s="427" t="s">
        <v>1146</v>
      </c>
      <c r="T48" s="427"/>
      <c r="U48" s="354"/>
      <c r="V48" s="354" t="s">
        <v>1327</v>
      </c>
    </row>
    <row r="49" spans="1:22" s="140" customFormat="1" ht="25.5" x14ac:dyDescent="0.2">
      <c r="A49" s="457"/>
      <c r="B49" s="457"/>
      <c r="C49" s="469"/>
      <c r="D49" s="354" t="s">
        <v>1376</v>
      </c>
      <c r="E49" s="354" t="s">
        <v>1186</v>
      </c>
      <c r="F49" s="352"/>
      <c r="G49" s="352"/>
      <c r="H49" s="352"/>
      <c r="I49" s="352"/>
      <c r="J49" s="352"/>
      <c r="K49" s="352"/>
      <c r="L49" s="352"/>
      <c r="M49" s="352"/>
      <c r="N49" s="352">
        <v>1</v>
      </c>
      <c r="O49" s="352"/>
      <c r="P49" s="352"/>
      <c r="Q49" s="352"/>
      <c r="R49" s="353">
        <f t="shared" si="0"/>
        <v>1</v>
      </c>
      <c r="S49" s="427" t="s">
        <v>1165</v>
      </c>
      <c r="T49" s="427"/>
      <c r="U49" s="354"/>
      <c r="V49" s="354" t="s">
        <v>1327</v>
      </c>
    </row>
    <row r="50" spans="1:22" s="140" customFormat="1" ht="51" x14ac:dyDescent="0.2">
      <c r="A50" s="457"/>
      <c r="B50" s="457"/>
      <c r="C50" s="469"/>
      <c r="D50" s="354" t="s">
        <v>1377</v>
      </c>
      <c r="E50" s="351" t="s">
        <v>1229</v>
      </c>
      <c r="F50" s="355"/>
      <c r="G50" s="355"/>
      <c r="H50" s="355"/>
      <c r="I50" s="355"/>
      <c r="J50" s="355"/>
      <c r="K50" s="355">
        <v>1</v>
      </c>
      <c r="L50" s="355"/>
      <c r="M50" s="355"/>
      <c r="N50" s="355"/>
      <c r="O50" s="355"/>
      <c r="P50" s="355"/>
      <c r="Q50" s="355"/>
      <c r="R50" s="353">
        <f t="shared" si="0"/>
        <v>1</v>
      </c>
      <c r="S50" s="435" t="s">
        <v>1284</v>
      </c>
      <c r="T50" s="427"/>
      <c r="U50" s="354"/>
      <c r="V50" s="354" t="s">
        <v>1327</v>
      </c>
    </row>
    <row r="51" spans="1:22" s="140" customFormat="1" ht="38.25" x14ac:dyDescent="0.2">
      <c r="A51" s="457"/>
      <c r="B51" s="457"/>
      <c r="C51" s="469"/>
      <c r="D51" s="354" t="s">
        <v>1378</v>
      </c>
      <c r="E51" s="354" t="s">
        <v>1235</v>
      </c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>
        <v>1</v>
      </c>
      <c r="Q51" s="355"/>
      <c r="R51" s="353">
        <f t="shared" si="0"/>
        <v>1</v>
      </c>
      <c r="S51" s="427" t="s">
        <v>1138</v>
      </c>
      <c r="T51" s="427"/>
      <c r="U51" s="354"/>
      <c r="V51" s="354" t="s">
        <v>1327</v>
      </c>
    </row>
    <row r="52" spans="1:22" s="140" customFormat="1" ht="25.5" x14ac:dyDescent="0.2">
      <c r="A52" s="457"/>
      <c r="B52" s="457"/>
      <c r="C52" s="470"/>
      <c r="D52" s="354" t="s">
        <v>1379</v>
      </c>
      <c r="E52" s="351" t="s">
        <v>1187</v>
      </c>
      <c r="F52" s="352"/>
      <c r="G52" s="352"/>
      <c r="H52" s="352"/>
      <c r="I52" s="352"/>
      <c r="J52" s="352"/>
      <c r="K52" s="352">
        <v>1</v>
      </c>
      <c r="L52" s="352"/>
      <c r="M52" s="352"/>
      <c r="N52" s="352"/>
      <c r="O52" s="352"/>
      <c r="P52" s="352"/>
      <c r="Q52" s="352">
        <v>1</v>
      </c>
      <c r="R52" s="353">
        <f t="shared" si="0"/>
        <v>2</v>
      </c>
      <c r="S52" s="427" t="s">
        <v>1138</v>
      </c>
      <c r="T52" s="427"/>
      <c r="U52" s="354"/>
      <c r="V52" s="354" t="s">
        <v>1327</v>
      </c>
    </row>
    <row r="53" spans="1:22" s="140" customFormat="1" ht="25.5" x14ac:dyDescent="0.2">
      <c r="A53" s="457"/>
      <c r="B53" s="457"/>
      <c r="C53" s="465" t="s">
        <v>1231</v>
      </c>
      <c r="D53" s="354" t="s">
        <v>1380</v>
      </c>
      <c r="E53" s="354" t="s">
        <v>1285</v>
      </c>
      <c r="F53" s="352"/>
      <c r="G53" s="352"/>
      <c r="H53" s="352"/>
      <c r="I53" s="352"/>
      <c r="J53" s="352"/>
      <c r="K53" s="352">
        <v>1</v>
      </c>
      <c r="L53" s="352"/>
      <c r="M53" s="352"/>
      <c r="N53" s="352"/>
      <c r="O53" s="352"/>
      <c r="P53" s="352"/>
      <c r="Q53" s="352">
        <v>1</v>
      </c>
      <c r="R53" s="353">
        <f t="shared" si="0"/>
        <v>2</v>
      </c>
      <c r="S53" s="427" t="s">
        <v>1138</v>
      </c>
      <c r="T53" s="427"/>
      <c r="U53" s="354"/>
      <c r="V53" s="354" t="s">
        <v>1329</v>
      </c>
    </row>
    <row r="54" spans="1:22" s="140" customFormat="1" ht="25.5" x14ac:dyDescent="0.2">
      <c r="A54" s="457"/>
      <c r="B54" s="457"/>
      <c r="C54" s="471"/>
      <c r="D54" s="354" t="s">
        <v>1381</v>
      </c>
      <c r="E54" s="356" t="s">
        <v>1286</v>
      </c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>
        <v>1</v>
      </c>
      <c r="Q54" s="352"/>
      <c r="R54" s="353">
        <f t="shared" si="0"/>
        <v>1</v>
      </c>
      <c r="S54" s="427" t="s">
        <v>1157</v>
      </c>
      <c r="T54" s="427"/>
      <c r="U54" s="354"/>
      <c r="V54" s="354" t="s">
        <v>1328</v>
      </c>
    </row>
    <row r="55" spans="1:22" s="140" customFormat="1" ht="38.25" x14ac:dyDescent="0.2">
      <c r="A55" s="457"/>
      <c r="B55" s="457"/>
      <c r="C55" s="471"/>
      <c r="D55" s="354" t="s">
        <v>1382</v>
      </c>
      <c r="E55" s="356" t="s">
        <v>1287</v>
      </c>
      <c r="F55" s="352"/>
      <c r="G55" s="352"/>
      <c r="H55" s="352"/>
      <c r="I55" s="352"/>
      <c r="J55" s="352"/>
      <c r="K55" s="352"/>
      <c r="L55" s="352"/>
      <c r="M55" s="352"/>
      <c r="N55" s="352">
        <v>1</v>
      </c>
      <c r="O55" s="352"/>
      <c r="P55" s="352"/>
      <c r="Q55" s="352"/>
      <c r="R55" s="353">
        <f t="shared" si="0"/>
        <v>1</v>
      </c>
      <c r="S55" s="427" t="s">
        <v>1138</v>
      </c>
      <c r="T55" s="427"/>
      <c r="U55" s="354"/>
      <c r="V55" s="354" t="s">
        <v>1328</v>
      </c>
    </row>
    <row r="56" spans="1:22" s="140" customFormat="1" ht="25.5" x14ac:dyDescent="0.2">
      <c r="A56" s="457"/>
      <c r="B56" s="451"/>
      <c r="C56" s="466"/>
      <c r="D56" s="354" t="s">
        <v>1383</v>
      </c>
      <c r="E56" s="354" t="s">
        <v>1188</v>
      </c>
      <c r="F56" s="355"/>
      <c r="G56" s="355"/>
      <c r="H56" s="355">
        <v>1</v>
      </c>
      <c r="I56" s="355"/>
      <c r="J56" s="355"/>
      <c r="K56" s="355">
        <v>1</v>
      </c>
      <c r="L56" s="355"/>
      <c r="M56" s="355"/>
      <c r="N56" s="355">
        <v>1</v>
      </c>
      <c r="O56" s="355"/>
      <c r="P56" s="355"/>
      <c r="Q56" s="355">
        <v>1</v>
      </c>
      <c r="R56" s="353">
        <f t="shared" si="0"/>
        <v>4</v>
      </c>
      <c r="S56" s="427" t="s">
        <v>1157</v>
      </c>
      <c r="T56" s="427"/>
      <c r="U56" s="354"/>
      <c r="V56" s="354" t="s">
        <v>1329</v>
      </c>
    </row>
    <row r="57" spans="1:22" s="140" customFormat="1" ht="38.25" x14ac:dyDescent="0.2">
      <c r="A57" s="457"/>
      <c r="B57" s="436" t="s">
        <v>1163</v>
      </c>
      <c r="C57" s="436" t="s">
        <v>1189</v>
      </c>
      <c r="D57" s="351" t="s">
        <v>1384</v>
      </c>
      <c r="E57" s="436" t="s">
        <v>1190</v>
      </c>
      <c r="F57" s="352"/>
      <c r="G57" s="352"/>
      <c r="H57" s="352"/>
      <c r="I57" s="352"/>
      <c r="J57" s="352"/>
      <c r="K57" s="352">
        <v>1</v>
      </c>
      <c r="L57" s="352"/>
      <c r="M57" s="352"/>
      <c r="N57" s="352"/>
      <c r="O57" s="352"/>
      <c r="P57" s="352"/>
      <c r="Q57" s="352">
        <v>1</v>
      </c>
      <c r="R57" s="353">
        <f t="shared" si="0"/>
        <v>2</v>
      </c>
      <c r="S57" s="427" t="s">
        <v>1138</v>
      </c>
      <c r="T57" s="427"/>
      <c r="U57" s="354"/>
      <c r="V57" s="354" t="s">
        <v>1328</v>
      </c>
    </row>
    <row r="58" spans="1:22" s="140" customFormat="1" ht="102" x14ac:dyDescent="0.2">
      <c r="A58" s="450" t="s">
        <v>1145</v>
      </c>
      <c r="B58" s="472" t="s">
        <v>1288</v>
      </c>
      <c r="C58" s="351" t="s">
        <v>1289</v>
      </c>
      <c r="D58" s="351" t="s">
        <v>1385</v>
      </c>
      <c r="E58" s="354" t="s">
        <v>1290</v>
      </c>
      <c r="F58" s="352"/>
      <c r="G58" s="352"/>
      <c r="H58" s="352">
        <v>1</v>
      </c>
      <c r="I58" s="352"/>
      <c r="J58" s="352"/>
      <c r="K58" s="352">
        <v>1</v>
      </c>
      <c r="L58" s="352"/>
      <c r="M58" s="352"/>
      <c r="N58" s="352">
        <v>1</v>
      </c>
      <c r="O58" s="352"/>
      <c r="P58" s="352"/>
      <c r="Q58" s="352">
        <v>1</v>
      </c>
      <c r="R58" s="353">
        <f t="shared" si="0"/>
        <v>4</v>
      </c>
      <c r="S58" s="427" t="s">
        <v>1142</v>
      </c>
      <c r="T58" s="427"/>
      <c r="U58" s="351"/>
      <c r="V58" s="351" t="s">
        <v>1330</v>
      </c>
    </row>
    <row r="59" spans="1:22" s="140" customFormat="1" ht="51" x14ac:dyDescent="0.2">
      <c r="A59" s="457"/>
      <c r="B59" s="473"/>
      <c r="C59" s="475" t="s">
        <v>1291</v>
      </c>
      <c r="D59" s="438" t="s">
        <v>1386</v>
      </c>
      <c r="E59" s="432" t="s">
        <v>1292</v>
      </c>
      <c r="F59" s="355"/>
      <c r="G59" s="355"/>
      <c r="H59" s="355"/>
      <c r="I59" s="355"/>
      <c r="J59" s="355"/>
      <c r="K59" s="355">
        <v>1</v>
      </c>
      <c r="L59" s="355"/>
      <c r="M59" s="355"/>
      <c r="N59" s="355"/>
      <c r="O59" s="355"/>
      <c r="P59" s="355"/>
      <c r="Q59" s="355"/>
      <c r="R59" s="353">
        <f t="shared" si="0"/>
        <v>1</v>
      </c>
      <c r="S59" s="427" t="s">
        <v>1138</v>
      </c>
      <c r="T59" s="427"/>
      <c r="U59" s="351"/>
      <c r="V59" s="351" t="s">
        <v>1331</v>
      </c>
    </row>
    <row r="60" spans="1:22" s="140" customFormat="1" ht="25.5" x14ac:dyDescent="0.2">
      <c r="A60" s="451"/>
      <c r="B60" s="474"/>
      <c r="C60" s="476"/>
      <c r="D60" s="438" t="s">
        <v>1387</v>
      </c>
      <c r="E60" s="432" t="s">
        <v>1293</v>
      </c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>
        <v>1</v>
      </c>
      <c r="Q60" s="352"/>
      <c r="R60" s="353">
        <f t="shared" si="0"/>
        <v>1</v>
      </c>
      <c r="S60" s="427" t="s">
        <v>1142</v>
      </c>
      <c r="T60" s="427"/>
      <c r="U60" s="351"/>
      <c r="V60" s="351" t="s">
        <v>1331</v>
      </c>
    </row>
    <row r="61" spans="1:22" s="140" customFormat="1" ht="76.5" x14ac:dyDescent="0.2">
      <c r="A61" s="351" t="s">
        <v>1148</v>
      </c>
      <c r="B61" s="351" t="s">
        <v>1170</v>
      </c>
      <c r="C61" s="354" t="s">
        <v>1210</v>
      </c>
      <c r="D61" s="354" t="s">
        <v>1388</v>
      </c>
      <c r="E61" s="354" t="s">
        <v>1294</v>
      </c>
      <c r="F61" s="355">
        <v>1</v>
      </c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3">
        <f t="shared" si="0"/>
        <v>1</v>
      </c>
      <c r="S61" s="427" t="s">
        <v>1140</v>
      </c>
      <c r="T61" s="427"/>
      <c r="U61" s="351"/>
      <c r="V61" s="351" t="s">
        <v>1323</v>
      </c>
    </row>
    <row r="62" spans="1:22" s="140" customFormat="1" ht="25.5" x14ac:dyDescent="0.2">
      <c r="A62" s="450" t="s">
        <v>1150</v>
      </c>
      <c r="B62" s="453" t="s">
        <v>1167</v>
      </c>
      <c r="C62" s="455" t="s">
        <v>1214</v>
      </c>
      <c r="D62" s="351" t="s">
        <v>1389</v>
      </c>
      <c r="E62" s="351" t="s">
        <v>1215</v>
      </c>
      <c r="F62" s="352">
        <v>1</v>
      </c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3">
        <f t="shared" si="0"/>
        <v>1</v>
      </c>
      <c r="S62" s="427" t="s">
        <v>1146</v>
      </c>
      <c r="T62" s="427"/>
      <c r="U62" s="351"/>
      <c r="V62" s="351" t="s">
        <v>1323</v>
      </c>
    </row>
    <row r="63" spans="1:22" s="140" customFormat="1" ht="25.5" x14ac:dyDescent="0.2">
      <c r="A63" s="457"/>
      <c r="B63" s="453"/>
      <c r="C63" s="467"/>
      <c r="D63" s="438" t="s">
        <v>1390</v>
      </c>
      <c r="E63" s="354" t="s">
        <v>1216</v>
      </c>
      <c r="F63" s="355"/>
      <c r="G63" s="355"/>
      <c r="H63" s="355">
        <v>1</v>
      </c>
      <c r="I63" s="355"/>
      <c r="J63" s="355"/>
      <c r="K63" s="355">
        <v>1</v>
      </c>
      <c r="L63" s="355"/>
      <c r="M63" s="355"/>
      <c r="N63" s="355">
        <v>1</v>
      </c>
      <c r="O63" s="355"/>
      <c r="P63" s="355"/>
      <c r="Q63" s="355">
        <v>1</v>
      </c>
      <c r="R63" s="353">
        <f t="shared" si="0"/>
        <v>4</v>
      </c>
      <c r="S63" s="427" t="s">
        <v>1138</v>
      </c>
      <c r="T63" s="427" t="s">
        <v>1140</v>
      </c>
      <c r="U63" s="351"/>
      <c r="V63" s="351" t="s">
        <v>1323</v>
      </c>
    </row>
    <row r="64" spans="1:22" s="140" customFormat="1" ht="25.5" x14ac:dyDescent="0.2">
      <c r="A64" s="457"/>
      <c r="B64" s="453" t="s">
        <v>1168</v>
      </c>
      <c r="C64" s="455" t="s">
        <v>1217</v>
      </c>
      <c r="D64" s="351" t="s">
        <v>1391</v>
      </c>
      <c r="E64" s="351" t="s">
        <v>1218</v>
      </c>
      <c r="F64" s="352"/>
      <c r="G64" s="352"/>
      <c r="H64" s="352"/>
      <c r="I64" s="352"/>
      <c r="J64" s="352">
        <v>1</v>
      </c>
      <c r="K64" s="352"/>
      <c r="L64" s="352"/>
      <c r="M64" s="352"/>
      <c r="N64" s="352"/>
      <c r="O64" s="352"/>
      <c r="P64" s="352">
        <v>1</v>
      </c>
      <c r="Q64" s="352"/>
      <c r="R64" s="353">
        <f t="shared" si="0"/>
        <v>2</v>
      </c>
      <c r="S64" s="427" t="s">
        <v>1138</v>
      </c>
      <c r="T64" s="427"/>
      <c r="U64" s="351"/>
      <c r="V64" s="351" t="s">
        <v>1332</v>
      </c>
    </row>
    <row r="65" spans="1:22" s="140" customFormat="1" ht="25.5" x14ac:dyDescent="0.2">
      <c r="A65" s="457"/>
      <c r="B65" s="453"/>
      <c r="C65" s="456"/>
      <c r="D65" s="438" t="s">
        <v>1392</v>
      </c>
      <c r="E65" s="354" t="s">
        <v>1219</v>
      </c>
      <c r="F65" s="355"/>
      <c r="G65" s="355"/>
      <c r="H65" s="355">
        <v>1</v>
      </c>
      <c r="I65" s="355"/>
      <c r="J65" s="355"/>
      <c r="K65" s="355"/>
      <c r="L65" s="355"/>
      <c r="M65" s="355"/>
      <c r="N65" s="355"/>
      <c r="O65" s="355"/>
      <c r="P65" s="355"/>
      <c r="Q65" s="355"/>
      <c r="R65" s="353">
        <f t="shared" si="0"/>
        <v>1</v>
      </c>
      <c r="S65" s="427" t="s">
        <v>1157</v>
      </c>
      <c r="T65" s="427"/>
      <c r="U65" s="351"/>
      <c r="V65" s="351" t="s">
        <v>1333</v>
      </c>
    </row>
    <row r="66" spans="1:22" s="140" customFormat="1" ht="25.5" x14ac:dyDescent="0.2">
      <c r="A66" s="457"/>
      <c r="B66" s="453"/>
      <c r="C66" s="456"/>
      <c r="D66" s="438" t="s">
        <v>1393</v>
      </c>
      <c r="E66" s="351" t="s">
        <v>1220</v>
      </c>
      <c r="F66" s="352"/>
      <c r="G66" s="352"/>
      <c r="H66" s="352">
        <v>1</v>
      </c>
      <c r="I66" s="352"/>
      <c r="J66" s="352"/>
      <c r="K66" s="352">
        <v>1</v>
      </c>
      <c r="L66" s="352"/>
      <c r="M66" s="352"/>
      <c r="N66" s="352">
        <v>1</v>
      </c>
      <c r="O66" s="352"/>
      <c r="P66" s="352"/>
      <c r="Q66" s="352"/>
      <c r="R66" s="353">
        <f t="shared" si="0"/>
        <v>3</v>
      </c>
      <c r="S66" s="427" t="s">
        <v>1157</v>
      </c>
      <c r="T66" s="427"/>
      <c r="U66" s="351"/>
      <c r="V66" s="351" t="s">
        <v>1333</v>
      </c>
    </row>
    <row r="67" spans="1:22" s="140" customFormat="1" ht="12.75" x14ac:dyDescent="0.2">
      <c r="A67" s="451"/>
      <c r="B67" s="453"/>
      <c r="C67" s="467"/>
      <c r="D67" s="438" t="s">
        <v>1394</v>
      </c>
      <c r="E67" s="354" t="s">
        <v>1221</v>
      </c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>
        <v>1</v>
      </c>
      <c r="R67" s="353">
        <f t="shared" si="0"/>
        <v>1</v>
      </c>
      <c r="S67" s="427" t="s">
        <v>1157</v>
      </c>
      <c r="T67" s="427"/>
      <c r="U67" s="351"/>
      <c r="V67" s="351" t="s">
        <v>1333</v>
      </c>
    </row>
    <row r="68" spans="1:22" s="140" customFormat="1" ht="25.5" x14ac:dyDescent="0.2">
      <c r="A68" s="458" t="s">
        <v>1153</v>
      </c>
      <c r="B68" s="460" t="s">
        <v>1160</v>
      </c>
      <c r="C68" s="450" t="s">
        <v>1191</v>
      </c>
      <c r="D68" s="351" t="s">
        <v>1395</v>
      </c>
      <c r="E68" s="351" t="s">
        <v>1192</v>
      </c>
      <c r="F68" s="355"/>
      <c r="G68" s="355"/>
      <c r="H68" s="355"/>
      <c r="I68" s="352">
        <v>1</v>
      </c>
      <c r="J68" s="355"/>
      <c r="K68" s="355"/>
      <c r="L68" s="355"/>
      <c r="M68" s="355"/>
      <c r="N68" s="355"/>
      <c r="O68" s="352">
        <v>1</v>
      </c>
      <c r="P68" s="355"/>
      <c r="Q68" s="355"/>
      <c r="R68" s="353">
        <f t="shared" si="0"/>
        <v>2</v>
      </c>
      <c r="S68" s="427" t="s">
        <v>1157</v>
      </c>
      <c r="T68" s="427"/>
      <c r="U68" s="351"/>
      <c r="V68" s="351" t="s">
        <v>1334</v>
      </c>
    </row>
    <row r="69" spans="1:22" s="140" customFormat="1" ht="38.25" x14ac:dyDescent="0.2">
      <c r="A69" s="459"/>
      <c r="B69" s="461"/>
      <c r="C69" s="457"/>
      <c r="D69" s="438" t="s">
        <v>1396</v>
      </c>
      <c r="E69" s="429" t="s">
        <v>1222</v>
      </c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>
        <v>1</v>
      </c>
      <c r="Q69" s="352"/>
      <c r="R69" s="353">
        <f t="shared" si="0"/>
        <v>1</v>
      </c>
      <c r="S69" s="427" t="s">
        <v>1138</v>
      </c>
      <c r="T69" s="427"/>
      <c r="U69" s="351"/>
      <c r="V69" s="351" t="s">
        <v>1334</v>
      </c>
    </row>
    <row r="70" spans="1:22" s="140" customFormat="1" ht="51" x14ac:dyDescent="0.2">
      <c r="A70" s="459"/>
      <c r="B70" s="462" t="s">
        <v>1164</v>
      </c>
      <c r="C70" s="351" t="s">
        <v>1295</v>
      </c>
      <c r="D70" s="351" t="s">
        <v>1397</v>
      </c>
      <c r="E70" s="429" t="s">
        <v>1296</v>
      </c>
      <c r="F70" s="352"/>
      <c r="G70" s="352"/>
      <c r="H70" s="352">
        <v>1</v>
      </c>
      <c r="I70" s="352"/>
      <c r="J70" s="352"/>
      <c r="K70" s="352"/>
      <c r="L70" s="352"/>
      <c r="M70" s="352"/>
      <c r="N70" s="352"/>
      <c r="O70" s="352"/>
      <c r="P70" s="352"/>
      <c r="Q70" s="352"/>
      <c r="R70" s="353">
        <f t="shared" si="0"/>
        <v>1</v>
      </c>
      <c r="S70" s="427" t="s">
        <v>1157</v>
      </c>
      <c r="T70" s="427"/>
      <c r="U70" s="351"/>
      <c r="V70" s="351" t="s">
        <v>1334</v>
      </c>
    </row>
    <row r="71" spans="1:22" s="140" customFormat="1" ht="38.25" x14ac:dyDescent="0.2">
      <c r="A71" s="459"/>
      <c r="B71" s="462"/>
      <c r="C71" s="351" t="s">
        <v>1297</v>
      </c>
      <c r="D71" s="354" t="s">
        <v>1398</v>
      </c>
      <c r="E71" s="429" t="s">
        <v>1298</v>
      </c>
      <c r="F71" s="352"/>
      <c r="G71" s="352"/>
      <c r="H71" s="352"/>
      <c r="I71" s="352"/>
      <c r="J71" s="352"/>
      <c r="K71" s="352">
        <v>1</v>
      </c>
      <c r="L71" s="352"/>
      <c r="M71" s="352"/>
      <c r="N71" s="352"/>
      <c r="O71" s="352"/>
      <c r="P71" s="352"/>
      <c r="Q71" s="352">
        <v>1</v>
      </c>
      <c r="R71" s="353">
        <f t="shared" si="0"/>
        <v>2</v>
      </c>
      <c r="S71" s="427" t="s">
        <v>1157</v>
      </c>
      <c r="T71" s="427"/>
      <c r="U71" s="351"/>
      <c r="V71" s="351" t="s">
        <v>1334</v>
      </c>
    </row>
    <row r="72" spans="1:22" s="140" customFormat="1" ht="38.25" x14ac:dyDescent="0.2">
      <c r="A72" s="450" t="s">
        <v>1155</v>
      </c>
      <c r="B72" s="463" t="s">
        <v>1147</v>
      </c>
      <c r="C72" s="465" t="s">
        <v>1299</v>
      </c>
      <c r="D72" s="354" t="s">
        <v>1399</v>
      </c>
      <c r="E72" s="354" t="s">
        <v>1300</v>
      </c>
      <c r="F72" s="355"/>
      <c r="G72" s="355"/>
      <c r="H72" s="355">
        <v>1</v>
      </c>
      <c r="I72" s="355"/>
      <c r="J72" s="355"/>
      <c r="K72" s="355"/>
      <c r="L72" s="355"/>
      <c r="M72" s="355"/>
      <c r="N72" s="355">
        <v>1</v>
      </c>
      <c r="O72" s="355"/>
      <c r="P72" s="355"/>
      <c r="Q72" s="355"/>
      <c r="R72" s="353">
        <f t="shared" si="0"/>
        <v>2</v>
      </c>
      <c r="S72" s="427" t="s">
        <v>1159</v>
      </c>
      <c r="T72" s="427"/>
      <c r="U72" s="351"/>
      <c r="V72" s="351" t="s">
        <v>1335</v>
      </c>
    </row>
    <row r="73" spans="1:22" s="140" customFormat="1" ht="76.5" x14ac:dyDescent="0.2">
      <c r="A73" s="451"/>
      <c r="B73" s="464"/>
      <c r="C73" s="466"/>
      <c r="D73" s="354" t="s">
        <v>1400</v>
      </c>
      <c r="E73" s="351" t="s">
        <v>1301</v>
      </c>
      <c r="F73" s="352"/>
      <c r="G73" s="352"/>
      <c r="H73" s="352"/>
      <c r="I73" s="352"/>
      <c r="J73" s="352"/>
      <c r="K73" s="352">
        <v>1</v>
      </c>
      <c r="L73" s="352"/>
      <c r="M73" s="352"/>
      <c r="N73" s="352"/>
      <c r="O73" s="352"/>
      <c r="P73" s="352"/>
      <c r="Q73" s="352"/>
      <c r="R73" s="353">
        <f t="shared" si="0"/>
        <v>1</v>
      </c>
      <c r="S73" s="427" t="s">
        <v>1138</v>
      </c>
      <c r="T73" s="427"/>
      <c r="U73" s="351"/>
      <c r="V73" s="351" t="s">
        <v>1334</v>
      </c>
    </row>
    <row r="74" spans="1:22" s="140" customFormat="1" ht="25.5" x14ac:dyDescent="0.2">
      <c r="A74" s="450" t="s">
        <v>1156</v>
      </c>
      <c r="B74" s="450" t="s">
        <v>1149</v>
      </c>
      <c r="C74" s="354" t="s">
        <v>1233</v>
      </c>
      <c r="D74" s="354" t="s">
        <v>1401</v>
      </c>
      <c r="E74" s="354" t="s">
        <v>1234</v>
      </c>
      <c r="F74" s="355"/>
      <c r="G74" s="355"/>
      <c r="H74" s="355"/>
      <c r="I74" s="355"/>
      <c r="J74" s="355"/>
      <c r="K74" s="355">
        <v>1</v>
      </c>
      <c r="L74" s="355"/>
      <c r="M74" s="355"/>
      <c r="N74" s="355"/>
      <c r="O74" s="355"/>
      <c r="P74" s="355">
        <v>1</v>
      </c>
      <c r="Q74" s="355"/>
      <c r="R74" s="353">
        <f t="shared" si="0"/>
        <v>2</v>
      </c>
      <c r="S74" s="427" t="s">
        <v>1140</v>
      </c>
      <c r="T74" s="437" t="s">
        <v>1142</v>
      </c>
      <c r="U74" s="351"/>
      <c r="V74" s="351" t="s">
        <v>1327</v>
      </c>
    </row>
    <row r="75" spans="1:22" s="140" customFormat="1" ht="51" x14ac:dyDescent="0.2">
      <c r="A75" s="451"/>
      <c r="B75" s="451"/>
      <c r="C75" s="351" t="s">
        <v>1302</v>
      </c>
      <c r="D75" s="354" t="s">
        <v>1402</v>
      </c>
      <c r="E75" s="351" t="s">
        <v>1303</v>
      </c>
      <c r="F75" s="352"/>
      <c r="G75" s="352"/>
      <c r="H75" s="352"/>
      <c r="I75" s="352"/>
      <c r="J75" s="352"/>
      <c r="K75" s="352">
        <v>1</v>
      </c>
      <c r="L75" s="352"/>
      <c r="M75" s="352"/>
      <c r="N75" s="352"/>
      <c r="O75" s="352"/>
      <c r="P75" s="352"/>
      <c r="Q75" s="352"/>
      <c r="R75" s="353">
        <f t="shared" ref="R75:R85" si="1">SUM(F75:Q75)</f>
        <v>1</v>
      </c>
      <c r="S75" s="427" t="s">
        <v>1157</v>
      </c>
      <c r="T75" s="427"/>
      <c r="U75" s="351"/>
      <c r="V75" s="351" t="s">
        <v>1327</v>
      </c>
    </row>
    <row r="76" spans="1:22" s="140" customFormat="1" ht="38.25" x14ac:dyDescent="0.2">
      <c r="A76" s="452" t="s">
        <v>1158</v>
      </c>
      <c r="B76" s="453" t="s">
        <v>1224</v>
      </c>
      <c r="C76" s="454" t="s">
        <v>1211</v>
      </c>
      <c r="D76" s="354" t="s">
        <v>1403</v>
      </c>
      <c r="E76" s="354" t="s">
        <v>1230</v>
      </c>
      <c r="F76" s="352"/>
      <c r="G76" s="352"/>
      <c r="H76" s="352">
        <v>1</v>
      </c>
      <c r="I76" s="352"/>
      <c r="J76" s="352"/>
      <c r="K76" s="352">
        <v>1</v>
      </c>
      <c r="L76" s="352"/>
      <c r="M76" s="352"/>
      <c r="N76" s="352">
        <v>1</v>
      </c>
      <c r="O76" s="352"/>
      <c r="P76" s="352"/>
      <c r="Q76" s="352">
        <v>1</v>
      </c>
      <c r="R76" s="353">
        <f t="shared" si="1"/>
        <v>4</v>
      </c>
      <c r="S76" s="427" t="s">
        <v>1138</v>
      </c>
      <c r="T76" s="427"/>
      <c r="U76" s="351"/>
      <c r="V76" s="351" t="s">
        <v>1325</v>
      </c>
    </row>
    <row r="77" spans="1:22" s="140" customFormat="1" ht="51" x14ac:dyDescent="0.2">
      <c r="A77" s="452"/>
      <c r="B77" s="453"/>
      <c r="C77" s="454"/>
      <c r="D77" s="354" t="s">
        <v>1404</v>
      </c>
      <c r="E77" s="351" t="s">
        <v>1212</v>
      </c>
      <c r="F77" s="355"/>
      <c r="G77" s="355"/>
      <c r="H77" s="355"/>
      <c r="I77" s="355"/>
      <c r="J77" s="355"/>
      <c r="K77" s="355"/>
      <c r="L77" s="355"/>
      <c r="M77" s="355"/>
      <c r="N77" s="355">
        <v>1</v>
      </c>
      <c r="O77" s="355"/>
      <c r="P77" s="355"/>
      <c r="Q77" s="355"/>
      <c r="R77" s="353">
        <f t="shared" si="1"/>
        <v>1</v>
      </c>
      <c r="S77" s="427" t="s">
        <v>1140</v>
      </c>
      <c r="T77" s="427"/>
      <c r="U77" s="351"/>
      <c r="V77" s="351" t="s">
        <v>1325</v>
      </c>
    </row>
    <row r="78" spans="1:22" s="140" customFormat="1" ht="89.25" x14ac:dyDescent="0.2">
      <c r="A78" s="452"/>
      <c r="B78" s="436" t="s">
        <v>1161</v>
      </c>
      <c r="C78" s="351" t="s">
        <v>1289</v>
      </c>
      <c r="D78" s="354" t="s">
        <v>1405</v>
      </c>
      <c r="E78" s="354" t="s">
        <v>1304</v>
      </c>
      <c r="F78" s="355"/>
      <c r="G78" s="355"/>
      <c r="H78" s="355">
        <v>1</v>
      </c>
      <c r="I78" s="355"/>
      <c r="J78" s="355"/>
      <c r="K78" s="355">
        <v>1</v>
      </c>
      <c r="L78" s="355"/>
      <c r="M78" s="355"/>
      <c r="N78" s="355">
        <v>1</v>
      </c>
      <c r="O78" s="355"/>
      <c r="P78" s="355"/>
      <c r="Q78" s="355">
        <v>1</v>
      </c>
      <c r="R78" s="353">
        <f t="shared" si="1"/>
        <v>4</v>
      </c>
      <c r="S78" s="427" t="s">
        <v>1138</v>
      </c>
      <c r="T78" s="427"/>
      <c r="U78" s="351"/>
      <c r="V78" s="351" t="s">
        <v>1332</v>
      </c>
    </row>
    <row r="79" spans="1:22" s="140" customFormat="1" ht="63.75" x14ac:dyDescent="0.2">
      <c r="A79" s="452"/>
      <c r="B79" s="455" t="s">
        <v>1225</v>
      </c>
      <c r="C79" s="450" t="s">
        <v>1213</v>
      </c>
      <c r="D79" s="351" t="s">
        <v>1406</v>
      </c>
      <c r="E79" s="351" t="s">
        <v>1305</v>
      </c>
      <c r="F79" s="352"/>
      <c r="G79" s="352">
        <v>1</v>
      </c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3">
        <f t="shared" si="1"/>
        <v>1</v>
      </c>
      <c r="S79" s="427" t="s">
        <v>1138</v>
      </c>
      <c r="T79" s="427"/>
      <c r="U79" s="351"/>
      <c r="V79" s="351" t="s">
        <v>1324</v>
      </c>
    </row>
    <row r="80" spans="1:22" s="140" customFormat="1" ht="63.75" x14ac:dyDescent="0.2">
      <c r="A80" s="452"/>
      <c r="B80" s="456"/>
      <c r="C80" s="457"/>
      <c r="D80" s="438" t="s">
        <v>1407</v>
      </c>
      <c r="E80" s="351" t="s">
        <v>1306</v>
      </c>
      <c r="F80" s="352"/>
      <c r="G80" s="352"/>
      <c r="H80" s="352"/>
      <c r="I80" s="352"/>
      <c r="J80" s="352"/>
      <c r="K80" s="352"/>
      <c r="L80" s="352"/>
      <c r="M80" s="352"/>
      <c r="N80" s="352">
        <v>1</v>
      </c>
      <c r="O80" s="352"/>
      <c r="P80" s="352"/>
      <c r="Q80" s="352"/>
      <c r="R80" s="353">
        <f t="shared" si="1"/>
        <v>1</v>
      </c>
      <c r="S80" s="427" t="s">
        <v>1138</v>
      </c>
      <c r="T80" s="427"/>
      <c r="U80" s="351"/>
      <c r="V80" s="351" t="s">
        <v>1324</v>
      </c>
    </row>
    <row r="81" spans="1:29" s="140" customFormat="1" ht="25.5" x14ac:dyDescent="0.2">
      <c r="A81" s="452"/>
      <c r="B81" s="453" t="s">
        <v>1307</v>
      </c>
      <c r="C81" s="454" t="s">
        <v>1308</v>
      </c>
      <c r="D81" s="351" t="s">
        <v>1408</v>
      </c>
      <c r="E81" s="351" t="s">
        <v>1309</v>
      </c>
      <c r="F81" s="352">
        <v>1</v>
      </c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3">
        <f t="shared" si="1"/>
        <v>1</v>
      </c>
      <c r="S81" s="439" t="s">
        <v>1284</v>
      </c>
      <c r="T81" s="427"/>
      <c r="U81" s="351"/>
      <c r="V81" s="351" t="s">
        <v>1314</v>
      </c>
    </row>
    <row r="82" spans="1:29" s="140" customFormat="1" ht="38.25" x14ac:dyDescent="0.2">
      <c r="A82" s="452"/>
      <c r="B82" s="453"/>
      <c r="C82" s="454"/>
      <c r="D82" s="438" t="s">
        <v>1409</v>
      </c>
      <c r="E82" s="351" t="s">
        <v>1310</v>
      </c>
      <c r="F82" s="352"/>
      <c r="G82" s="352"/>
      <c r="H82" s="352">
        <v>1</v>
      </c>
      <c r="I82" s="352"/>
      <c r="J82" s="352"/>
      <c r="K82" s="352"/>
      <c r="L82" s="352"/>
      <c r="M82" s="352"/>
      <c r="N82" s="352"/>
      <c r="O82" s="352"/>
      <c r="P82" s="352"/>
      <c r="Q82" s="352"/>
      <c r="R82" s="353">
        <f t="shared" si="1"/>
        <v>1</v>
      </c>
      <c r="S82" s="427" t="s">
        <v>1151</v>
      </c>
      <c r="T82" s="427"/>
      <c r="U82" s="351"/>
      <c r="V82" s="351" t="s">
        <v>1314</v>
      </c>
    </row>
    <row r="83" spans="1:29" s="140" customFormat="1" ht="25.5" x14ac:dyDescent="0.2">
      <c r="A83" s="452"/>
      <c r="B83" s="453"/>
      <c r="C83" s="454"/>
      <c r="D83" s="438" t="s">
        <v>1410</v>
      </c>
      <c r="E83" s="351" t="s">
        <v>1311</v>
      </c>
      <c r="F83" s="352"/>
      <c r="G83" s="352"/>
      <c r="H83" s="352"/>
      <c r="I83" s="352"/>
      <c r="J83" s="352">
        <v>1</v>
      </c>
      <c r="K83" s="352"/>
      <c r="L83" s="352"/>
      <c r="M83" s="352"/>
      <c r="N83" s="352"/>
      <c r="O83" s="352"/>
      <c r="P83" s="352"/>
      <c r="Q83" s="352"/>
      <c r="R83" s="353">
        <f t="shared" si="1"/>
        <v>1</v>
      </c>
      <c r="S83" s="427" t="s">
        <v>1140</v>
      </c>
      <c r="T83" s="427"/>
      <c r="U83" s="351"/>
      <c r="V83" s="351" t="s">
        <v>1314</v>
      </c>
    </row>
    <row r="84" spans="1:29" s="140" customFormat="1" ht="12.75" x14ac:dyDescent="0.2">
      <c r="A84" s="452"/>
      <c r="B84" s="453"/>
      <c r="C84" s="454"/>
      <c r="D84" s="438" t="s">
        <v>1411</v>
      </c>
      <c r="E84" s="351" t="s">
        <v>1312</v>
      </c>
      <c r="F84" s="352"/>
      <c r="G84" s="352"/>
      <c r="H84" s="352"/>
      <c r="I84" s="352"/>
      <c r="J84" s="352"/>
      <c r="K84" s="352"/>
      <c r="L84" s="352">
        <v>1</v>
      </c>
      <c r="M84" s="352"/>
      <c r="N84" s="352">
        <v>1</v>
      </c>
      <c r="O84" s="352"/>
      <c r="P84" s="352">
        <v>1</v>
      </c>
      <c r="Q84" s="352"/>
      <c r="R84" s="353">
        <f t="shared" si="1"/>
        <v>3</v>
      </c>
      <c r="S84" s="427" t="s">
        <v>1138</v>
      </c>
      <c r="T84" s="427"/>
      <c r="U84" s="351"/>
      <c r="V84" s="351" t="s">
        <v>1314</v>
      </c>
    </row>
    <row r="85" spans="1:29" s="140" customFormat="1" ht="25.5" x14ac:dyDescent="0.2">
      <c r="A85" s="452"/>
      <c r="B85" s="453"/>
      <c r="C85" s="454"/>
      <c r="D85" s="438" t="s">
        <v>1412</v>
      </c>
      <c r="E85" s="351" t="s">
        <v>1313</v>
      </c>
      <c r="F85" s="352"/>
      <c r="G85" s="352"/>
      <c r="H85" s="352"/>
      <c r="I85" s="352"/>
      <c r="J85" s="352"/>
      <c r="K85" s="352"/>
      <c r="L85" s="352"/>
      <c r="M85" s="352">
        <v>1</v>
      </c>
      <c r="N85" s="352"/>
      <c r="O85" s="352"/>
      <c r="P85" s="352"/>
      <c r="Q85" s="352"/>
      <c r="R85" s="353">
        <f t="shared" si="1"/>
        <v>1</v>
      </c>
      <c r="S85" s="427" t="s">
        <v>1146</v>
      </c>
      <c r="T85" s="427"/>
      <c r="U85" s="351"/>
      <c r="V85" s="351" t="s">
        <v>1314</v>
      </c>
    </row>
    <row r="86" spans="1:29" s="140" customFormat="1" x14ac:dyDescent="0.25">
      <c r="A86" s="351"/>
      <c r="B86" s="351"/>
      <c r="C86" s="357"/>
      <c r="D86" s="357"/>
      <c r="E86" s="358"/>
      <c r="F86" s="359">
        <f t="shared" ref="F86:Q86" si="2">SUM(F9:F85)</f>
        <v>8</v>
      </c>
      <c r="G86" s="359">
        <f t="shared" si="2"/>
        <v>5</v>
      </c>
      <c r="H86" s="359">
        <f t="shared" si="2"/>
        <v>17</v>
      </c>
      <c r="I86" s="359">
        <f t="shared" si="2"/>
        <v>14</v>
      </c>
      <c r="J86" s="359">
        <f t="shared" si="2"/>
        <v>7</v>
      </c>
      <c r="K86" s="359">
        <f t="shared" si="2"/>
        <v>20</v>
      </c>
      <c r="L86" s="359">
        <f t="shared" si="2"/>
        <v>13</v>
      </c>
      <c r="M86" s="359">
        <f t="shared" si="2"/>
        <v>5</v>
      </c>
      <c r="N86" s="359">
        <f t="shared" si="2"/>
        <v>17</v>
      </c>
      <c r="O86" s="359">
        <f t="shared" si="2"/>
        <v>16</v>
      </c>
      <c r="P86" s="359">
        <f t="shared" si="2"/>
        <v>12</v>
      </c>
      <c r="Q86" s="359">
        <f t="shared" si="2"/>
        <v>15</v>
      </c>
      <c r="R86" s="359">
        <f>SUM(R9:R85)</f>
        <v>149</v>
      </c>
      <c r="S86" s="360"/>
      <c r="T86" s="360"/>
      <c r="U86" s="361"/>
      <c r="V86" s="357"/>
    </row>
    <row r="87" spans="1:29" s="140" customFormat="1" x14ac:dyDescent="0.25">
      <c r="A87" s="348"/>
      <c r="B87" s="348"/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62"/>
      <c r="O87" s="363"/>
      <c r="P87" s="364"/>
      <c r="Q87" s="364"/>
      <c r="R87" s="364"/>
      <c r="S87" s="364"/>
      <c r="T87" s="364"/>
      <c r="U87" s="364"/>
      <c r="V87" s="364"/>
    </row>
    <row r="88" spans="1:29" s="140" customFormat="1" x14ac:dyDescent="0.25">
      <c r="A88" s="348"/>
      <c r="B88" s="348"/>
      <c r="C88" s="348"/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62"/>
      <c r="O88" s="363"/>
      <c r="P88" s="364"/>
      <c r="Q88" s="364"/>
      <c r="R88" s="364"/>
      <c r="S88" s="364"/>
      <c r="T88" s="364"/>
      <c r="U88" s="364"/>
      <c r="V88" s="364"/>
    </row>
    <row r="89" spans="1:29" s="140" customFormat="1" x14ac:dyDescent="0.25">
      <c r="A89" s="348"/>
      <c r="B89" s="348"/>
      <c r="C89" s="348"/>
      <c r="D89" s="348"/>
      <c r="E89" s="348"/>
      <c r="F89" s="348"/>
      <c r="G89" s="348"/>
      <c r="H89" s="348"/>
      <c r="I89" s="348"/>
      <c r="J89" s="348"/>
      <c r="K89" s="348"/>
      <c r="L89" s="348"/>
      <c r="M89" s="348"/>
      <c r="N89" s="362"/>
      <c r="O89" s="363"/>
      <c r="P89" s="364"/>
      <c r="Q89" s="364"/>
      <c r="R89" s="364"/>
      <c r="S89" s="364"/>
      <c r="T89" s="364"/>
      <c r="U89" s="364"/>
      <c r="V89" s="364"/>
    </row>
    <row r="90" spans="1:29" s="140" customFormat="1" x14ac:dyDescent="0.25">
      <c r="A90" s="348"/>
      <c r="B90" s="348"/>
      <c r="C90" s="348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62"/>
      <c r="O90" s="363"/>
      <c r="P90" s="364"/>
      <c r="Q90" s="364"/>
      <c r="R90" s="364"/>
      <c r="S90" s="364"/>
      <c r="T90" s="364"/>
      <c r="U90" s="364"/>
      <c r="V90" s="364"/>
    </row>
    <row r="91" spans="1:29" s="140" customFormat="1" x14ac:dyDescent="0.25">
      <c r="A91" s="348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62"/>
      <c r="O91" s="363"/>
      <c r="P91" s="364"/>
      <c r="Q91" s="364"/>
      <c r="R91" s="364"/>
      <c r="S91" s="364"/>
      <c r="T91" s="364"/>
      <c r="U91" s="364"/>
      <c r="V91" s="364"/>
    </row>
    <row r="92" spans="1:29" s="140" customFormat="1" x14ac:dyDescent="0.25">
      <c r="A92" s="348"/>
      <c r="B92" s="348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62"/>
      <c r="O92" s="363"/>
      <c r="P92" s="364"/>
      <c r="Q92" s="364"/>
      <c r="R92" s="364"/>
      <c r="S92" s="364"/>
      <c r="T92" s="364"/>
      <c r="U92" s="364"/>
      <c r="V92" s="364"/>
    </row>
    <row r="93" spans="1:29" s="140" customFormat="1" x14ac:dyDescent="0.25">
      <c r="A93" s="348"/>
      <c r="B93" s="348"/>
      <c r="C93" s="348"/>
      <c r="D93" s="348"/>
      <c r="E93" s="348"/>
      <c r="F93" s="348"/>
      <c r="G93" s="348"/>
      <c r="H93" s="348"/>
      <c r="I93" s="348"/>
      <c r="J93" s="348"/>
      <c r="K93" s="348"/>
      <c r="L93" s="348"/>
      <c r="M93" s="348"/>
      <c r="N93" s="362"/>
      <c r="O93" s="363"/>
      <c r="P93" s="364"/>
      <c r="Q93" s="364"/>
      <c r="R93" s="364"/>
      <c r="S93" s="364"/>
      <c r="T93" s="364"/>
      <c r="U93" s="364"/>
      <c r="V93" s="364"/>
    </row>
    <row r="94" spans="1:29" s="140" customFormat="1" x14ac:dyDescent="0.25">
      <c r="A94" s="348"/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8"/>
      <c r="M94" s="348"/>
      <c r="N94" s="362"/>
      <c r="O94" s="363"/>
      <c r="P94" s="364"/>
      <c r="Q94" s="364"/>
      <c r="R94" s="364"/>
      <c r="S94" s="364"/>
      <c r="T94" s="364"/>
      <c r="U94" s="364"/>
      <c r="V94" s="364"/>
    </row>
    <row r="95" spans="1:29" s="140" customFormat="1" x14ac:dyDescent="0.25">
      <c r="A95" s="348"/>
      <c r="B95" s="348"/>
      <c r="C95" s="348"/>
      <c r="D95" s="348"/>
      <c r="E95" s="348"/>
      <c r="F95" s="348"/>
      <c r="G95" s="348"/>
      <c r="H95" s="348"/>
      <c r="I95" s="348"/>
      <c r="J95" s="348"/>
      <c r="K95" s="348"/>
      <c r="L95" s="348"/>
      <c r="M95" s="348"/>
      <c r="N95" s="362"/>
      <c r="O95" s="363"/>
      <c r="P95" s="364"/>
      <c r="Q95" s="364"/>
      <c r="R95" s="364"/>
      <c r="S95" s="364"/>
      <c r="T95" s="364"/>
      <c r="U95" s="364"/>
      <c r="V95" s="364"/>
    </row>
    <row r="96" spans="1:29" s="140" customFormat="1" x14ac:dyDescent="0.25">
      <c r="A96" s="348"/>
      <c r="B96" s="348"/>
      <c r="C96" s="348"/>
      <c r="D96" s="348"/>
      <c r="E96" s="348"/>
      <c r="F96" s="348"/>
      <c r="G96" s="348"/>
      <c r="H96" s="348"/>
      <c r="I96" s="348"/>
      <c r="J96" s="348"/>
      <c r="K96" s="348"/>
      <c r="L96" s="348"/>
      <c r="M96" s="348"/>
      <c r="N96" s="362"/>
      <c r="O96" s="363"/>
      <c r="P96" s="364"/>
      <c r="Q96" s="364"/>
      <c r="R96" s="364"/>
      <c r="S96" s="364"/>
      <c r="T96" s="364"/>
      <c r="U96" s="364"/>
      <c r="V96" s="364"/>
      <c r="X96" s="385"/>
      <c r="AB96" s="350"/>
      <c r="AC96" s="350"/>
    </row>
    <row r="97" spans="1:29" s="140" customFormat="1" x14ac:dyDescent="0.25">
      <c r="A97" s="348"/>
      <c r="B97" s="348"/>
      <c r="C97" s="348"/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62"/>
      <c r="O97" s="363"/>
      <c r="P97" s="364"/>
      <c r="Q97" s="364"/>
      <c r="R97" s="364"/>
      <c r="S97" s="364"/>
      <c r="T97" s="364"/>
      <c r="U97" s="364"/>
      <c r="V97" s="364"/>
      <c r="X97" s="385"/>
      <c r="AB97" s="350"/>
      <c r="AC97" s="350"/>
    </row>
    <row r="98" spans="1:29" s="140" customFormat="1" x14ac:dyDescent="0.25">
      <c r="A98" s="341"/>
      <c r="B98" s="341"/>
      <c r="C98" s="341"/>
      <c r="D98" s="341"/>
      <c r="E98" s="341"/>
      <c r="F98" s="341"/>
      <c r="G98" s="341"/>
      <c r="H98" s="341"/>
      <c r="I98" s="341"/>
      <c r="J98" s="341"/>
      <c r="K98" s="341"/>
      <c r="L98" s="340"/>
      <c r="M98" s="336"/>
      <c r="N98" s="337"/>
      <c r="O98" s="337"/>
      <c r="P98" s="337"/>
      <c r="Q98" s="337"/>
      <c r="R98" s="337"/>
      <c r="S98" s="337"/>
      <c r="T98" s="337"/>
      <c r="U98" s="341"/>
      <c r="V98" s="341"/>
      <c r="X98" s="385"/>
      <c r="AB98" s="350"/>
      <c r="AC98" s="350"/>
    </row>
    <row r="99" spans="1:29" s="140" customFormat="1" x14ac:dyDescent="0.25">
      <c r="A99" s="341"/>
      <c r="B99" s="341"/>
      <c r="C99" s="341"/>
      <c r="D99" s="341"/>
      <c r="E99" s="341"/>
      <c r="F99" s="341"/>
      <c r="G99" s="341"/>
      <c r="H99" s="341"/>
      <c r="I99" s="341"/>
      <c r="J99" s="341"/>
      <c r="K99" s="341"/>
      <c r="L99" s="340"/>
      <c r="M99" s="336"/>
      <c r="N99" s="337"/>
      <c r="O99" s="337"/>
      <c r="P99" s="337"/>
      <c r="Q99" s="337"/>
      <c r="R99" s="337"/>
      <c r="S99" s="337"/>
      <c r="T99" s="337"/>
      <c r="U99" s="341"/>
      <c r="V99" s="341"/>
      <c r="X99" s="385"/>
      <c r="AB99" s="350"/>
      <c r="AC99" s="350"/>
    </row>
    <row r="100" spans="1:29" s="140" customFormat="1" x14ac:dyDescent="0.25">
      <c r="A100" s="341"/>
      <c r="B100" s="341"/>
      <c r="C100" s="341"/>
      <c r="D100" s="341"/>
      <c r="E100" s="341"/>
      <c r="F100" s="341"/>
      <c r="G100" s="341"/>
      <c r="H100" s="341"/>
      <c r="I100" s="341"/>
      <c r="J100" s="341"/>
      <c r="K100" s="341"/>
      <c r="L100" s="340"/>
      <c r="M100" s="336"/>
      <c r="N100" s="337"/>
      <c r="O100" s="337"/>
      <c r="P100" s="337"/>
      <c r="Q100" s="337"/>
      <c r="R100" s="337"/>
      <c r="S100" s="337"/>
      <c r="T100" s="337"/>
      <c r="U100" s="341"/>
      <c r="V100" s="341"/>
      <c r="X100" s="385"/>
      <c r="AB100" s="350"/>
      <c r="AC100" s="350"/>
    </row>
    <row r="101" spans="1:29" s="140" customFormat="1" x14ac:dyDescent="0.25">
      <c r="A101" s="341"/>
      <c r="B101" s="341"/>
      <c r="C101" s="341"/>
      <c r="D101" s="341"/>
      <c r="E101" s="341"/>
      <c r="F101" s="341"/>
      <c r="G101" s="341"/>
      <c r="H101" s="341"/>
      <c r="I101" s="341"/>
      <c r="J101" s="341"/>
      <c r="K101" s="341"/>
      <c r="L101" s="340"/>
      <c r="M101" s="336"/>
      <c r="N101" s="337"/>
      <c r="O101" s="337"/>
      <c r="P101" s="337"/>
      <c r="Q101" s="337"/>
      <c r="R101" s="337"/>
      <c r="S101" s="337"/>
      <c r="T101" s="337"/>
      <c r="U101" s="341"/>
      <c r="V101" s="341"/>
      <c r="X101" s="385"/>
      <c r="AB101" s="350"/>
      <c r="AC101" s="350"/>
    </row>
    <row r="102" spans="1:29" s="140" customFormat="1" x14ac:dyDescent="0.25">
      <c r="A102" s="341"/>
      <c r="B102" s="341"/>
      <c r="C102" s="341"/>
      <c r="D102" s="341"/>
      <c r="E102" s="341"/>
      <c r="F102" s="341"/>
      <c r="G102" s="341"/>
      <c r="H102" s="341"/>
      <c r="I102" s="341"/>
      <c r="J102" s="341"/>
      <c r="K102" s="341"/>
      <c r="L102" s="340"/>
      <c r="M102" s="336"/>
      <c r="N102" s="337"/>
      <c r="O102" s="337"/>
      <c r="P102" s="337"/>
      <c r="Q102" s="337"/>
      <c r="R102" s="337"/>
      <c r="S102" s="337"/>
      <c r="T102" s="337"/>
      <c r="U102" s="341"/>
      <c r="V102" s="341"/>
      <c r="X102" s="385"/>
      <c r="AB102" s="350"/>
      <c r="AC102" s="350"/>
    </row>
    <row r="103" spans="1:29" s="140" customFormat="1" x14ac:dyDescent="0.25">
      <c r="A103" s="341"/>
      <c r="B103" s="341"/>
      <c r="C103" s="341"/>
      <c r="D103" s="341"/>
      <c r="E103" s="341"/>
      <c r="F103" s="341"/>
      <c r="G103" s="341"/>
      <c r="H103" s="341"/>
      <c r="I103" s="341"/>
      <c r="J103" s="341"/>
      <c r="K103" s="341"/>
      <c r="L103" s="340"/>
      <c r="M103" s="336"/>
      <c r="N103" s="337"/>
      <c r="O103" s="337"/>
      <c r="P103" s="337"/>
      <c r="Q103" s="337"/>
      <c r="R103" s="337"/>
      <c r="S103" s="337"/>
      <c r="T103" s="337"/>
      <c r="U103" s="341"/>
      <c r="V103" s="341"/>
      <c r="X103" s="385"/>
      <c r="AB103" s="350"/>
      <c r="AC103" s="350"/>
    </row>
    <row r="104" spans="1:29" s="140" customFormat="1" x14ac:dyDescent="0.25">
      <c r="A104" s="341"/>
      <c r="B104" s="341"/>
      <c r="C104" s="341"/>
      <c r="D104" s="341"/>
      <c r="E104" s="341"/>
      <c r="F104" s="341"/>
      <c r="G104" s="341"/>
      <c r="H104" s="341"/>
      <c r="I104" s="341"/>
      <c r="J104" s="341"/>
      <c r="K104" s="341"/>
      <c r="L104" s="340"/>
      <c r="M104" s="336"/>
      <c r="N104" s="337"/>
      <c r="O104" s="337"/>
      <c r="P104" s="337"/>
      <c r="Q104" s="337"/>
      <c r="R104" s="337"/>
      <c r="S104" s="337"/>
      <c r="T104" s="337"/>
      <c r="U104" s="341"/>
      <c r="V104" s="341"/>
      <c r="X104" s="385"/>
      <c r="AB104" s="350"/>
      <c r="AC104" s="350"/>
    </row>
    <row r="105" spans="1:29" s="140" customFormat="1" x14ac:dyDescent="0.25">
      <c r="A105" s="341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0"/>
      <c r="M105" s="336"/>
      <c r="N105" s="337"/>
      <c r="O105" s="337"/>
      <c r="P105" s="337"/>
      <c r="Q105" s="337"/>
      <c r="R105" s="337"/>
      <c r="S105" s="337"/>
      <c r="T105" s="337"/>
      <c r="U105" s="341"/>
      <c r="V105" s="341"/>
      <c r="X105" s="385"/>
      <c r="AB105" s="350"/>
      <c r="AC105" s="350"/>
    </row>
    <row r="106" spans="1:29" s="140" customFormat="1" x14ac:dyDescent="0.25">
      <c r="A106" s="341"/>
      <c r="B106" s="341"/>
      <c r="C106" s="341"/>
      <c r="D106" s="341"/>
      <c r="E106" s="341"/>
      <c r="F106" s="341"/>
      <c r="G106" s="341"/>
      <c r="H106" s="341"/>
      <c r="I106" s="341"/>
      <c r="J106" s="341"/>
      <c r="K106" s="341"/>
      <c r="L106" s="340"/>
      <c r="M106" s="336"/>
      <c r="N106" s="337"/>
      <c r="O106" s="337"/>
      <c r="P106" s="337"/>
      <c r="Q106" s="337"/>
      <c r="R106" s="337"/>
      <c r="S106" s="337"/>
      <c r="T106" s="337"/>
      <c r="U106" s="341"/>
      <c r="V106" s="341"/>
      <c r="X106" s="385"/>
      <c r="AB106" s="350"/>
      <c r="AC106" s="350"/>
    </row>
    <row r="107" spans="1:29" s="140" customFormat="1" x14ac:dyDescent="0.25">
      <c r="A107" s="341"/>
      <c r="B107" s="341"/>
      <c r="C107" s="341"/>
      <c r="D107" s="341"/>
      <c r="E107" s="341"/>
      <c r="F107" s="341"/>
      <c r="G107" s="341"/>
      <c r="H107" s="341"/>
      <c r="I107" s="341"/>
      <c r="J107" s="341"/>
      <c r="K107" s="341"/>
      <c r="L107" s="340"/>
      <c r="M107" s="336"/>
      <c r="N107" s="337"/>
      <c r="O107" s="337"/>
      <c r="P107" s="337"/>
      <c r="Q107" s="337"/>
      <c r="R107" s="337"/>
      <c r="S107" s="337"/>
      <c r="T107" s="337"/>
      <c r="U107" s="341"/>
      <c r="V107" s="341"/>
      <c r="X107" s="385"/>
      <c r="AB107" s="350"/>
      <c r="AC107" s="350"/>
    </row>
    <row r="108" spans="1:29" s="140" customFormat="1" x14ac:dyDescent="0.25">
      <c r="A108" s="341"/>
      <c r="B108" s="341"/>
      <c r="C108" s="341"/>
      <c r="D108" s="341"/>
      <c r="E108" s="341"/>
      <c r="F108" s="341"/>
      <c r="G108" s="341"/>
      <c r="H108" s="341"/>
      <c r="I108" s="341"/>
      <c r="J108" s="341"/>
      <c r="K108" s="341"/>
      <c r="L108" s="340"/>
      <c r="M108" s="336"/>
      <c r="N108" s="337"/>
      <c r="O108" s="337"/>
      <c r="P108" s="337"/>
      <c r="Q108" s="337"/>
      <c r="R108" s="337"/>
      <c r="S108" s="337"/>
      <c r="T108" s="337"/>
      <c r="U108" s="341"/>
      <c r="V108" s="341"/>
      <c r="X108" s="385"/>
      <c r="AB108" s="350"/>
      <c r="AC108" s="350"/>
    </row>
    <row r="109" spans="1:29" s="140" customFormat="1" x14ac:dyDescent="0.25">
      <c r="A109" s="341"/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0"/>
      <c r="M109" s="336"/>
      <c r="N109" s="337"/>
      <c r="O109" s="337"/>
      <c r="P109" s="337"/>
      <c r="Q109" s="337"/>
      <c r="R109" s="337"/>
      <c r="S109" s="337"/>
      <c r="T109" s="337"/>
      <c r="U109" s="341"/>
      <c r="V109" s="341"/>
      <c r="X109" s="385"/>
      <c r="AB109" s="350"/>
      <c r="AC109" s="350"/>
    </row>
    <row r="110" spans="1:29" s="140" customFormat="1" x14ac:dyDescent="0.25">
      <c r="A110" s="341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0"/>
      <c r="M110" s="336"/>
      <c r="N110" s="337"/>
      <c r="O110" s="337"/>
      <c r="P110" s="337"/>
      <c r="Q110" s="337"/>
      <c r="R110" s="337"/>
      <c r="S110" s="337"/>
      <c r="T110" s="337"/>
      <c r="U110" s="341"/>
      <c r="V110" s="341"/>
      <c r="X110" s="385"/>
      <c r="AB110" s="350"/>
      <c r="AC110" s="350"/>
    </row>
    <row r="111" spans="1:29" s="140" customFormat="1" x14ac:dyDescent="0.25">
      <c r="A111" s="341"/>
      <c r="B111" s="341"/>
      <c r="C111" s="341"/>
      <c r="D111" s="341"/>
      <c r="E111" s="341"/>
      <c r="F111" s="341"/>
      <c r="G111" s="341"/>
      <c r="H111" s="341"/>
      <c r="I111" s="341"/>
      <c r="J111" s="341"/>
      <c r="K111" s="341"/>
      <c r="L111" s="340"/>
      <c r="M111" s="336"/>
      <c r="N111" s="337"/>
      <c r="O111" s="337"/>
      <c r="P111" s="337"/>
      <c r="Q111" s="337"/>
      <c r="R111" s="337"/>
      <c r="S111" s="337"/>
      <c r="T111" s="337"/>
      <c r="U111" s="341"/>
      <c r="V111" s="341"/>
      <c r="X111" s="385"/>
      <c r="AB111" s="350"/>
      <c r="AC111" s="350"/>
    </row>
    <row r="112" spans="1:29" s="140" customFormat="1" x14ac:dyDescent="0.25">
      <c r="A112" s="341"/>
      <c r="B112" s="341"/>
      <c r="C112" s="341"/>
      <c r="D112" s="341"/>
      <c r="E112" s="341"/>
      <c r="F112" s="341"/>
      <c r="G112" s="341"/>
      <c r="H112" s="341"/>
      <c r="I112" s="341"/>
      <c r="J112" s="341"/>
      <c r="K112" s="341"/>
      <c r="L112" s="340"/>
      <c r="M112" s="336"/>
      <c r="N112" s="337"/>
      <c r="O112" s="337"/>
      <c r="P112" s="337"/>
      <c r="Q112" s="337"/>
      <c r="R112" s="337"/>
      <c r="S112" s="337"/>
      <c r="T112" s="337"/>
      <c r="U112" s="341"/>
      <c r="V112" s="341"/>
      <c r="X112" s="385"/>
      <c r="AB112" s="350"/>
      <c r="AC112" s="350"/>
    </row>
    <row r="113" spans="1:29" s="140" customFormat="1" x14ac:dyDescent="0.25">
      <c r="A113" s="341"/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0"/>
      <c r="M113" s="336"/>
      <c r="N113" s="337"/>
      <c r="O113" s="337"/>
      <c r="P113" s="337"/>
      <c r="Q113" s="337"/>
      <c r="R113" s="337"/>
      <c r="S113" s="337"/>
      <c r="T113" s="337"/>
      <c r="U113" s="341"/>
      <c r="V113" s="341"/>
      <c r="X113" s="385"/>
      <c r="AB113" s="350"/>
      <c r="AC113" s="350"/>
    </row>
    <row r="114" spans="1:29" s="140" customFormat="1" x14ac:dyDescent="0.25">
      <c r="A114" s="341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340"/>
      <c r="M114" s="336"/>
      <c r="N114" s="337"/>
      <c r="O114" s="337"/>
      <c r="P114" s="337"/>
      <c r="Q114" s="337"/>
      <c r="R114" s="337"/>
      <c r="S114" s="337"/>
      <c r="T114" s="337"/>
      <c r="U114" s="341"/>
      <c r="V114" s="341"/>
      <c r="X114" s="385"/>
      <c r="AB114" s="350"/>
      <c r="AC114" s="350"/>
    </row>
    <row r="115" spans="1:29" s="140" customFormat="1" x14ac:dyDescent="0.25">
      <c r="A115" s="341"/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0"/>
      <c r="M115" s="336"/>
      <c r="N115" s="337"/>
      <c r="O115" s="337"/>
      <c r="P115" s="337"/>
      <c r="Q115" s="337"/>
      <c r="R115" s="337"/>
      <c r="S115" s="337"/>
      <c r="T115" s="337"/>
      <c r="U115" s="341"/>
      <c r="V115" s="341"/>
      <c r="X115" s="385"/>
      <c r="AB115" s="350"/>
      <c r="AC115" s="350"/>
    </row>
    <row r="116" spans="1:29" s="140" customFormat="1" x14ac:dyDescent="0.25">
      <c r="A116" s="341"/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340"/>
      <c r="M116" s="336"/>
      <c r="N116" s="337"/>
      <c r="O116" s="337"/>
      <c r="P116" s="337"/>
      <c r="Q116" s="337"/>
      <c r="R116" s="337"/>
      <c r="S116" s="337"/>
      <c r="T116" s="337"/>
      <c r="U116" s="341"/>
      <c r="V116" s="341"/>
      <c r="X116" s="385"/>
      <c r="AB116" s="350"/>
      <c r="AC116" s="350"/>
    </row>
    <row r="117" spans="1:29" s="140" customFormat="1" x14ac:dyDescent="0.25">
      <c r="A117" s="341"/>
      <c r="B117" s="341"/>
      <c r="C117" s="341"/>
      <c r="D117" s="341"/>
      <c r="E117" s="341"/>
      <c r="F117" s="341"/>
      <c r="G117" s="341"/>
      <c r="H117" s="341"/>
      <c r="I117" s="341"/>
      <c r="J117" s="341"/>
      <c r="K117" s="341"/>
      <c r="L117" s="340"/>
      <c r="M117" s="336"/>
      <c r="N117" s="337"/>
      <c r="O117" s="337"/>
      <c r="P117" s="337"/>
      <c r="Q117" s="337"/>
      <c r="R117" s="337"/>
      <c r="S117" s="337"/>
      <c r="T117" s="337"/>
      <c r="U117" s="341"/>
      <c r="V117" s="341"/>
      <c r="X117" s="385"/>
      <c r="AB117" s="350"/>
      <c r="AC117" s="350"/>
    </row>
    <row r="118" spans="1:29" s="140" customFormat="1" x14ac:dyDescent="0.25">
      <c r="A118" s="341"/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340"/>
      <c r="M118" s="336"/>
      <c r="N118" s="337"/>
      <c r="O118" s="337"/>
      <c r="P118" s="337"/>
      <c r="Q118" s="337"/>
      <c r="R118" s="337"/>
      <c r="S118" s="337"/>
      <c r="T118" s="337"/>
      <c r="U118" s="341"/>
      <c r="V118" s="341"/>
      <c r="X118" s="385"/>
      <c r="AB118" s="350"/>
      <c r="AC118" s="350"/>
    </row>
    <row r="119" spans="1:29" s="140" customFormat="1" x14ac:dyDescent="0.25">
      <c r="A119" s="341"/>
      <c r="B119" s="341"/>
      <c r="C119" s="341"/>
      <c r="D119" s="341"/>
      <c r="E119" s="341"/>
      <c r="F119" s="341"/>
      <c r="G119" s="341"/>
      <c r="H119" s="341"/>
      <c r="I119" s="341"/>
      <c r="J119" s="341"/>
      <c r="K119" s="341"/>
      <c r="L119" s="340"/>
      <c r="M119" s="336"/>
      <c r="N119" s="337"/>
      <c r="O119" s="337"/>
      <c r="P119" s="337"/>
      <c r="Q119" s="337"/>
      <c r="R119" s="337"/>
      <c r="S119" s="337"/>
      <c r="T119" s="337"/>
      <c r="U119" s="341"/>
      <c r="V119" s="341"/>
      <c r="X119" s="385"/>
      <c r="AB119" s="350"/>
      <c r="AC119" s="350"/>
    </row>
    <row r="120" spans="1:29" s="140" customFormat="1" x14ac:dyDescent="0.25">
      <c r="A120" s="341"/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340"/>
      <c r="M120" s="336"/>
      <c r="N120" s="337"/>
      <c r="O120" s="337"/>
      <c r="P120" s="337"/>
      <c r="Q120" s="337"/>
      <c r="R120" s="337"/>
      <c r="S120" s="337"/>
      <c r="T120" s="337"/>
      <c r="U120" s="341"/>
      <c r="V120" s="341"/>
      <c r="X120" s="385"/>
      <c r="AB120" s="350"/>
      <c r="AC120" s="350"/>
    </row>
    <row r="121" spans="1:29" s="140" customFormat="1" x14ac:dyDescent="0.25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0"/>
      <c r="M121" s="336"/>
      <c r="N121" s="337"/>
      <c r="O121" s="337"/>
      <c r="P121" s="337"/>
      <c r="Q121" s="337"/>
      <c r="R121" s="337"/>
      <c r="S121" s="337"/>
      <c r="T121" s="337"/>
      <c r="U121" s="341"/>
      <c r="V121" s="341"/>
      <c r="X121" s="385"/>
      <c r="AB121" s="350"/>
      <c r="AC121" s="350"/>
    </row>
    <row r="122" spans="1:29" s="140" customFormat="1" x14ac:dyDescent="0.25">
      <c r="A122" s="341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0"/>
      <c r="M122" s="336"/>
      <c r="N122" s="337"/>
      <c r="O122" s="337"/>
      <c r="P122" s="337"/>
      <c r="Q122" s="337"/>
      <c r="R122" s="337"/>
      <c r="S122" s="337"/>
      <c r="T122" s="337"/>
      <c r="U122" s="341"/>
      <c r="V122" s="341"/>
      <c r="X122" s="385"/>
      <c r="AB122" s="350"/>
      <c r="AC122" s="350"/>
    </row>
    <row r="123" spans="1:29" s="140" customFormat="1" x14ac:dyDescent="0.25">
      <c r="A123" s="341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0"/>
      <c r="M123" s="336"/>
      <c r="N123" s="337"/>
      <c r="O123" s="337"/>
      <c r="P123" s="337"/>
      <c r="Q123" s="337"/>
      <c r="R123" s="337"/>
      <c r="S123" s="337"/>
      <c r="T123" s="337"/>
      <c r="U123" s="341"/>
      <c r="V123" s="341"/>
      <c r="X123" s="385"/>
      <c r="AB123" s="350"/>
      <c r="AC123" s="350"/>
    </row>
    <row r="124" spans="1:29" s="140" customFormat="1" x14ac:dyDescent="0.25">
      <c r="A124" s="341"/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340"/>
      <c r="M124" s="336"/>
      <c r="N124" s="337"/>
      <c r="O124" s="337"/>
      <c r="P124" s="337"/>
      <c r="Q124" s="337"/>
      <c r="R124" s="337"/>
      <c r="S124" s="337"/>
      <c r="T124" s="337"/>
      <c r="U124" s="341"/>
      <c r="V124" s="341"/>
      <c r="X124" s="385"/>
      <c r="AB124" s="350"/>
      <c r="AC124" s="350"/>
    </row>
    <row r="125" spans="1:29" s="140" customFormat="1" x14ac:dyDescent="0.25">
      <c r="A125" s="341"/>
      <c r="B125" s="341"/>
      <c r="C125" s="341"/>
      <c r="D125" s="341"/>
      <c r="E125" s="341"/>
      <c r="F125" s="341"/>
      <c r="G125" s="341"/>
      <c r="H125" s="341"/>
      <c r="I125" s="341"/>
      <c r="J125" s="341"/>
      <c r="K125" s="341"/>
      <c r="L125" s="340"/>
      <c r="M125" s="336"/>
      <c r="N125" s="337"/>
      <c r="O125" s="337"/>
      <c r="P125" s="337"/>
      <c r="Q125" s="337"/>
      <c r="R125" s="337"/>
      <c r="S125" s="337"/>
      <c r="T125" s="337"/>
      <c r="U125" s="341"/>
      <c r="V125" s="341"/>
      <c r="X125" s="385"/>
      <c r="AB125" s="350"/>
      <c r="AC125" s="350"/>
    </row>
    <row r="126" spans="1:29" s="140" customFormat="1" x14ac:dyDescent="0.25">
      <c r="A126" s="341"/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340"/>
      <c r="M126" s="336"/>
      <c r="N126" s="337"/>
      <c r="O126" s="337"/>
      <c r="P126" s="337"/>
      <c r="Q126" s="337"/>
      <c r="R126" s="337"/>
      <c r="S126" s="337"/>
      <c r="T126" s="337"/>
      <c r="U126" s="341"/>
      <c r="V126" s="341"/>
      <c r="X126" s="385"/>
      <c r="AB126" s="350"/>
      <c r="AC126" s="350"/>
    </row>
    <row r="127" spans="1:29" s="140" customFormat="1" x14ac:dyDescent="0.25">
      <c r="A127" s="341"/>
      <c r="B127" s="341"/>
      <c r="C127" s="341"/>
      <c r="D127" s="341"/>
      <c r="E127" s="341"/>
      <c r="F127" s="341"/>
      <c r="G127" s="341"/>
      <c r="H127" s="341"/>
      <c r="I127" s="341"/>
      <c r="J127" s="341"/>
      <c r="K127" s="341"/>
      <c r="L127" s="340"/>
      <c r="M127" s="336"/>
      <c r="N127" s="337"/>
      <c r="O127" s="337"/>
      <c r="P127" s="337"/>
      <c r="Q127" s="337"/>
      <c r="R127" s="337"/>
      <c r="S127" s="337"/>
      <c r="T127" s="337"/>
      <c r="U127" s="341"/>
      <c r="V127" s="341"/>
      <c r="X127" s="385"/>
      <c r="AB127" s="350"/>
      <c r="AC127" s="350"/>
    </row>
    <row r="128" spans="1:29" s="140" customFormat="1" x14ac:dyDescent="0.25">
      <c r="A128" s="341"/>
      <c r="B128" s="341"/>
      <c r="C128" s="341"/>
      <c r="D128" s="341"/>
      <c r="E128" s="341"/>
      <c r="F128" s="341"/>
      <c r="G128" s="341"/>
      <c r="H128" s="341"/>
      <c r="I128" s="341"/>
      <c r="J128" s="341"/>
      <c r="K128" s="341"/>
      <c r="L128" s="340"/>
      <c r="M128" s="336"/>
      <c r="N128" s="337"/>
      <c r="O128" s="337"/>
      <c r="P128" s="337"/>
      <c r="Q128" s="337"/>
      <c r="R128" s="337"/>
      <c r="S128" s="337"/>
      <c r="T128" s="337"/>
      <c r="U128" s="341"/>
      <c r="V128" s="341"/>
      <c r="X128" s="385"/>
      <c r="AB128" s="350"/>
      <c r="AC128" s="350"/>
    </row>
    <row r="129" spans="1:29" s="140" customFormat="1" x14ac:dyDescent="0.25">
      <c r="A129" s="341"/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0"/>
      <c r="M129" s="336"/>
      <c r="N129" s="337"/>
      <c r="O129" s="337"/>
      <c r="P129" s="337"/>
      <c r="Q129" s="337"/>
      <c r="R129" s="337"/>
      <c r="S129" s="337"/>
      <c r="T129" s="337"/>
      <c r="U129" s="341"/>
      <c r="V129" s="341"/>
      <c r="X129" s="385"/>
      <c r="AB129" s="350"/>
      <c r="AC129" s="350"/>
    </row>
    <row r="130" spans="1:29" s="140" customFormat="1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0"/>
      <c r="M130" s="336"/>
      <c r="N130" s="337"/>
      <c r="O130" s="337"/>
      <c r="P130" s="337"/>
      <c r="Q130" s="337"/>
      <c r="R130" s="337"/>
      <c r="S130" s="337"/>
      <c r="T130" s="337"/>
      <c r="U130" s="341"/>
      <c r="V130" s="341"/>
      <c r="X130" s="385"/>
      <c r="AB130" s="350"/>
      <c r="AC130" s="350"/>
    </row>
    <row r="131" spans="1:29" s="140" customFormat="1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0"/>
      <c r="M131" s="336"/>
      <c r="N131" s="337"/>
      <c r="O131" s="337"/>
      <c r="P131" s="337"/>
      <c r="Q131" s="337"/>
      <c r="R131" s="337"/>
      <c r="S131" s="337"/>
      <c r="T131" s="337"/>
      <c r="U131" s="341"/>
      <c r="V131" s="341"/>
      <c r="X131" s="385"/>
      <c r="AB131" s="350"/>
      <c r="AC131" s="350"/>
    </row>
    <row r="132" spans="1:29" s="140" customFormat="1" x14ac:dyDescent="0.25">
      <c r="A132" s="341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0"/>
      <c r="M132" s="336"/>
      <c r="N132" s="337"/>
      <c r="O132" s="337"/>
      <c r="P132" s="337"/>
      <c r="Q132" s="337"/>
      <c r="R132" s="337"/>
      <c r="S132" s="337"/>
      <c r="T132" s="337"/>
      <c r="U132" s="341"/>
      <c r="V132" s="341"/>
      <c r="X132" s="385"/>
      <c r="AB132" s="350"/>
      <c r="AC132" s="350"/>
    </row>
    <row r="133" spans="1:29" s="140" customFormat="1" x14ac:dyDescent="0.25">
      <c r="A133" s="341"/>
      <c r="B133" s="341"/>
      <c r="C133" s="341"/>
      <c r="D133" s="341"/>
      <c r="E133" s="341"/>
      <c r="F133" s="341"/>
      <c r="G133" s="341"/>
      <c r="H133" s="341"/>
      <c r="I133" s="341"/>
      <c r="J133" s="341"/>
      <c r="K133" s="341"/>
      <c r="L133" s="340"/>
      <c r="M133" s="336"/>
      <c r="N133" s="337"/>
      <c r="O133" s="337"/>
      <c r="P133" s="337"/>
      <c r="Q133" s="337"/>
      <c r="R133" s="337"/>
      <c r="S133" s="337"/>
      <c r="T133" s="337"/>
      <c r="U133" s="341"/>
      <c r="V133" s="341"/>
      <c r="X133" s="385"/>
      <c r="AB133" s="350"/>
      <c r="AC133" s="350"/>
    </row>
    <row r="134" spans="1:29" s="140" customFormat="1" x14ac:dyDescent="0.25">
      <c r="A134" s="341"/>
      <c r="B134" s="341"/>
      <c r="C134" s="341"/>
      <c r="D134" s="341"/>
      <c r="E134" s="341"/>
      <c r="F134" s="341"/>
      <c r="G134" s="341"/>
      <c r="H134" s="341"/>
      <c r="I134" s="341"/>
      <c r="J134" s="341"/>
      <c r="K134" s="341"/>
      <c r="L134" s="340"/>
      <c r="M134" s="336"/>
      <c r="N134" s="337"/>
      <c r="O134" s="337"/>
      <c r="P134" s="337"/>
      <c r="Q134" s="337"/>
      <c r="R134" s="337"/>
      <c r="S134" s="337"/>
      <c r="T134" s="337"/>
      <c r="U134" s="341"/>
      <c r="V134" s="341"/>
      <c r="X134" s="385"/>
      <c r="AB134" s="350"/>
      <c r="AC134" s="350"/>
    </row>
    <row r="135" spans="1:29" s="140" customFormat="1" x14ac:dyDescent="0.25">
      <c r="A135" s="341"/>
      <c r="B135" s="341"/>
      <c r="C135" s="341"/>
      <c r="D135" s="341"/>
      <c r="E135" s="341"/>
      <c r="F135" s="341"/>
      <c r="G135" s="341"/>
      <c r="H135" s="341"/>
      <c r="I135" s="341"/>
      <c r="J135" s="341"/>
      <c r="K135" s="341"/>
      <c r="L135" s="340"/>
      <c r="M135" s="336"/>
      <c r="N135" s="337"/>
      <c r="O135" s="337"/>
      <c r="P135" s="337"/>
      <c r="Q135" s="337"/>
      <c r="R135" s="337"/>
      <c r="S135" s="337"/>
      <c r="T135" s="337"/>
      <c r="U135" s="341"/>
      <c r="V135" s="341"/>
      <c r="X135" s="385"/>
      <c r="AB135" s="350"/>
      <c r="AC135" s="350"/>
    </row>
    <row r="136" spans="1:29" s="140" customFormat="1" x14ac:dyDescent="0.25">
      <c r="A136" s="341"/>
      <c r="B136" s="341"/>
      <c r="C136" s="341"/>
      <c r="D136" s="341"/>
      <c r="E136" s="341"/>
      <c r="F136" s="341"/>
      <c r="G136" s="341"/>
      <c r="H136" s="341"/>
      <c r="I136" s="341"/>
      <c r="J136" s="341"/>
      <c r="K136" s="341"/>
      <c r="L136" s="340"/>
      <c r="M136" s="336"/>
      <c r="N136" s="337"/>
      <c r="O136" s="337"/>
      <c r="P136" s="337"/>
      <c r="Q136" s="337"/>
      <c r="R136" s="337"/>
      <c r="S136" s="337"/>
      <c r="T136" s="337"/>
      <c r="U136" s="341"/>
      <c r="V136" s="341"/>
      <c r="X136" s="385"/>
      <c r="AB136" s="350"/>
      <c r="AC136" s="350"/>
    </row>
    <row r="137" spans="1:29" s="140" customFormat="1" x14ac:dyDescent="0.25">
      <c r="A137" s="341"/>
      <c r="B137" s="341"/>
      <c r="C137" s="341"/>
      <c r="D137" s="341"/>
      <c r="E137" s="341"/>
      <c r="F137" s="341"/>
      <c r="G137" s="341"/>
      <c r="H137" s="341"/>
      <c r="I137" s="341"/>
      <c r="J137" s="341"/>
      <c r="K137" s="341"/>
      <c r="L137" s="340"/>
      <c r="M137" s="336"/>
      <c r="N137" s="337"/>
      <c r="O137" s="337"/>
      <c r="P137" s="337"/>
      <c r="Q137" s="337"/>
      <c r="R137" s="337"/>
      <c r="S137" s="337"/>
      <c r="T137" s="337"/>
      <c r="U137" s="341"/>
      <c r="V137" s="341"/>
      <c r="X137" s="385"/>
      <c r="AB137" s="350"/>
      <c r="AC137" s="350"/>
    </row>
    <row r="138" spans="1:29" s="140" customFormat="1" x14ac:dyDescent="0.25">
      <c r="A138" s="341"/>
      <c r="B138" s="341"/>
      <c r="C138" s="341"/>
      <c r="D138" s="341"/>
      <c r="E138" s="341"/>
      <c r="F138" s="341"/>
      <c r="G138" s="341"/>
      <c r="H138" s="341"/>
      <c r="I138" s="341"/>
      <c r="J138" s="341"/>
      <c r="K138" s="341"/>
      <c r="L138" s="340"/>
      <c r="M138" s="336"/>
      <c r="N138" s="337"/>
      <c r="O138" s="337"/>
      <c r="P138" s="337"/>
      <c r="Q138" s="337"/>
      <c r="R138" s="337"/>
      <c r="S138" s="337"/>
      <c r="T138" s="337"/>
      <c r="U138" s="341"/>
      <c r="V138" s="341"/>
      <c r="X138" s="385"/>
      <c r="AB138" s="350"/>
      <c r="AC138" s="350"/>
    </row>
    <row r="139" spans="1:29" s="140" customFormat="1" x14ac:dyDescent="0.25">
      <c r="A139" s="341"/>
      <c r="B139" s="341"/>
      <c r="C139" s="341"/>
      <c r="D139" s="341"/>
      <c r="E139" s="341"/>
      <c r="F139" s="341"/>
      <c r="G139" s="341"/>
      <c r="H139" s="341"/>
      <c r="I139" s="341"/>
      <c r="J139" s="341"/>
      <c r="K139" s="341"/>
      <c r="L139" s="340"/>
      <c r="M139" s="336"/>
      <c r="N139" s="337"/>
      <c r="O139" s="337"/>
      <c r="P139" s="337"/>
      <c r="Q139" s="337"/>
      <c r="R139" s="337"/>
      <c r="S139" s="337"/>
      <c r="T139" s="337"/>
      <c r="U139" s="341"/>
      <c r="V139" s="341"/>
      <c r="X139" s="385"/>
      <c r="AB139" s="350"/>
      <c r="AC139" s="350"/>
    </row>
    <row r="140" spans="1:29" s="140" customFormat="1" x14ac:dyDescent="0.25">
      <c r="A140" s="341"/>
      <c r="B140" s="341"/>
      <c r="C140" s="341"/>
      <c r="D140" s="341"/>
      <c r="E140" s="341"/>
      <c r="F140" s="341"/>
      <c r="G140" s="341"/>
      <c r="H140" s="341"/>
      <c r="I140" s="341"/>
      <c r="J140" s="341"/>
      <c r="K140" s="341"/>
      <c r="L140" s="340"/>
      <c r="M140" s="336"/>
      <c r="N140" s="337"/>
      <c r="O140" s="337"/>
      <c r="P140" s="337"/>
      <c r="Q140" s="337"/>
      <c r="R140" s="337"/>
      <c r="S140" s="337"/>
      <c r="T140" s="337"/>
      <c r="U140" s="341"/>
      <c r="V140" s="341"/>
      <c r="X140" s="385"/>
      <c r="AB140" s="350"/>
      <c r="AC140" s="350"/>
    </row>
    <row r="141" spans="1:29" s="140" customFormat="1" x14ac:dyDescent="0.25">
      <c r="A141" s="341"/>
      <c r="B141" s="341"/>
      <c r="C141" s="341"/>
      <c r="D141" s="341"/>
      <c r="E141" s="341"/>
      <c r="F141" s="341"/>
      <c r="G141" s="341"/>
      <c r="H141" s="341"/>
      <c r="I141" s="341"/>
      <c r="J141" s="341"/>
      <c r="K141" s="341"/>
      <c r="L141" s="340"/>
      <c r="M141" s="336"/>
      <c r="N141" s="337"/>
      <c r="O141" s="337"/>
      <c r="P141" s="337"/>
      <c r="Q141" s="337"/>
      <c r="R141" s="337"/>
      <c r="S141" s="337"/>
      <c r="T141" s="337"/>
      <c r="U141" s="341"/>
      <c r="V141" s="341"/>
      <c r="X141" s="385"/>
      <c r="AB141" s="350"/>
      <c r="AC141" s="350"/>
    </row>
    <row r="142" spans="1:29" s="140" customFormat="1" x14ac:dyDescent="0.25">
      <c r="A142" s="341"/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0"/>
      <c r="M142" s="336"/>
      <c r="N142" s="337"/>
      <c r="O142" s="337"/>
      <c r="P142" s="337"/>
      <c r="Q142" s="337"/>
      <c r="R142" s="337"/>
      <c r="S142" s="337"/>
      <c r="T142" s="337"/>
      <c r="U142" s="341"/>
      <c r="V142" s="341"/>
      <c r="X142" s="385"/>
      <c r="AB142" s="350"/>
      <c r="AC142" s="350"/>
    </row>
    <row r="143" spans="1:29" s="140" customFormat="1" x14ac:dyDescent="0.25">
      <c r="A143" s="341"/>
      <c r="B143" s="341"/>
      <c r="C143" s="341"/>
      <c r="D143" s="341"/>
      <c r="E143" s="341"/>
      <c r="F143" s="341"/>
      <c r="G143" s="341"/>
      <c r="H143" s="341"/>
      <c r="I143" s="341"/>
      <c r="J143" s="341"/>
      <c r="K143" s="341"/>
      <c r="L143" s="340"/>
      <c r="M143" s="336"/>
      <c r="N143" s="337"/>
      <c r="O143" s="337"/>
      <c r="P143" s="337"/>
      <c r="Q143" s="337"/>
      <c r="R143" s="337"/>
      <c r="S143" s="337"/>
      <c r="T143" s="337"/>
      <c r="U143" s="341"/>
      <c r="V143" s="341"/>
      <c r="X143" s="385"/>
      <c r="AB143" s="350"/>
      <c r="AC143" s="350"/>
    </row>
    <row r="144" spans="1:29" s="140" customFormat="1" x14ac:dyDescent="0.25">
      <c r="A144" s="341"/>
      <c r="B144" s="341"/>
      <c r="C144" s="341"/>
      <c r="D144" s="341"/>
      <c r="E144" s="341"/>
      <c r="F144" s="341"/>
      <c r="G144" s="341"/>
      <c r="H144" s="341"/>
      <c r="I144" s="341"/>
      <c r="J144" s="341"/>
      <c r="K144" s="341"/>
      <c r="L144" s="340"/>
      <c r="M144" s="336"/>
      <c r="N144" s="337"/>
      <c r="O144" s="337"/>
      <c r="P144" s="337"/>
      <c r="Q144" s="337"/>
      <c r="R144" s="337"/>
      <c r="S144" s="337"/>
      <c r="T144" s="337"/>
      <c r="U144" s="341"/>
      <c r="V144" s="341"/>
      <c r="X144" s="385"/>
      <c r="AB144" s="350"/>
      <c r="AC144" s="350"/>
    </row>
    <row r="145" spans="1:29" s="140" customFormat="1" x14ac:dyDescent="0.25">
      <c r="A145" s="341"/>
      <c r="B145" s="341"/>
      <c r="C145" s="341"/>
      <c r="D145" s="341"/>
      <c r="E145" s="341"/>
      <c r="F145" s="341"/>
      <c r="G145" s="341"/>
      <c r="H145" s="341"/>
      <c r="I145" s="341"/>
      <c r="J145" s="341"/>
      <c r="K145" s="341"/>
      <c r="L145" s="340"/>
      <c r="M145" s="336"/>
      <c r="N145" s="337"/>
      <c r="O145" s="337"/>
      <c r="P145" s="337"/>
      <c r="Q145" s="337"/>
      <c r="R145" s="337"/>
      <c r="S145" s="337"/>
      <c r="T145" s="337"/>
      <c r="U145" s="341"/>
      <c r="V145" s="341"/>
      <c r="X145" s="385"/>
      <c r="AB145" s="350"/>
      <c r="AC145" s="350"/>
    </row>
    <row r="146" spans="1:29" s="140" customFormat="1" x14ac:dyDescent="0.25">
      <c r="A146" s="341"/>
      <c r="B146" s="341"/>
      <c r="C146" s="341"/>
      <c r="D146" s="341"/>
      <c r="E146" s="341"/>
      <c r="F146" s="341"/>
      <c r="G146" s="341"/>
      <c r="H146" s="341"/>
      <c r="I146" s="341"/>
      <c r="J146" s="341"/>
      <c r="K146" s="341"/>
      <c r="L146" s="340"/>
      <c r="M146" s="336"/>
      <c r="N146" s="337"/>
      <c r="O146" s="337"/>
      <c r="P146" s="337"/>
      <c r="Q146" s="337"/>
      <c r="R146" s="337"/>
      <c r="S146" s="337"/>
      <c r="T146" s="337"/>
      <c r="U146" s="341"/>
      <c r="V146" s="341"/>
      <c r="X146" s="385"/>
      <c r="AB146" s="350"/>
      <c r="AC146" s="350"/>
    </row>
    <row r="147" spans="1:29" s="140" customFormat="1" x14ac:dyDescent="0.25">
      <c r="A147" s="341"/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0"/>
      <c r="M147" s="336"/>
      <c r="N147" s="337"/>
      <c r="O147" s="337"/>
      <c r="P147" s="337"/>
      <c r="Q147" s="337"/>
      <c r="R147" s="337"/>
      <c r="S147" s="337"/>
      <c r="T147" s="337"/>
      <c r="U147" s="341"/>
      <c r="V147" s="341"/>
      <c r="X147" s="385"/>
      <c r="AB147" s="350"/>
      <c r="AC147" s="350"/>
    </row>
    <row r="148" spans="1:29" s="140" customFormat="1" x14ac:dyDescent="0.25">
      <c r="A148" s="341"/>
      <c r="B148" s="341"/>
      <c r="C148" s="341"/>
      <c r="D148" s="341"/>
      <c r="E148" s="341"/>
      <c r="F148" s="341"/>
      <c r="G148" s="341"/>
      <c r="H148" s="341"/>
      <c r="I148" s="341"/>
      <c r="J148" s="341"/>
      <c r="K148" s="341"/>
      <c r="L148" s="340"/>
      <c r="M148" s="336"/>
      <c r="N148" s="337"/>
      <c r="O148" s="337"/>
      <c r="P148" s="337"/>
      <c r="Q148" s="337"/>
      <c r="R148" s="337"/>
      <c r="S148" s="337"/>
      <c r="T148" s="337"/>
      <c r="U148" s="341"/>
      <c r="V148" s="341"/>
      <c r="X148" s="385"/>
      <c r="AB148" s="350"/>
      <c r="AC148" s="350"/>
    </row>
    <row r="149" spans="1:29" s="140" customFormat="1" x14ac:dyDescent="0.25">
      <c r="A149" s="341"/>
      <c r="B149" s="341"/>
      <c r="C149" s="341"/>
      <c r="D149" s="341"/>
      <c r="E149" s="341"/>
      <c r="F149" s="341"/>
      <c r="G149" s="341"/>
      <c r="H149" s="341"/>
      <c r="I149" s="341"/>
      <c r="J149" s="341"/>
      <c r="K149" s="341"/>
      <c r="L149" s="340"/>
      <c r="M149" s="336"/>
      <c r="N149" s="337"/>
      <c r="O149" s="337"/>
      <c r="P149" s="337"/>
      <c r="Q149" s="337"/>
      <c r="R149" s="337"/>
      <c r="S149" s="337"/>
      <c r="T149" s="337"/>
      <c r="U149" s="341"/>
      <c r="V149" s="341"/>
      <c r="X149" s="385"/>
      <c r="AB149" s="350"/>
      <c r="AC149" s="350"/>
    </row>
    <row r="150" spans="1:29" s="140" customFormat="1" x14ac:dyDescent="0.25">
      <c r="A150" s="341"/>
      <c r="B150" s="341"/>
      <c r="C150" s="341"/>
      <c r="D150" s="341"/>
      <c r="E150" s="341"/>
      <c r="F150" s="341"/>
      <c r="G150" s="341"/>
      <c r="H150" s="341"/>
      <c r="I150" s="341"/>
      <c r="J150" s="341"/>
      <c r="K150" s="341"/>
      <c r="L150" s="340"/>
      <c r="M150" s="336"/>
      <c r="N150" s="337"/>
      <c r="O150" s="337"/>
      <c r="P150" s="337"/>
      <c r="Q150" s="337"/>
      <c r="R150" s="337"/>
      <c r="S150" s="337"/>
      <c r="T150" s="337"/>
      <c r="U150" s="341"/>
      <c r="V150" s="341"/>
      <c r="X150" s="385"/>
      <c r="AB150" s="350"/>
      <c r="AC150" s="350"/>
    </row>
    <row r="151" spans="1:29" s="140" customFormat="1" x14ac:dyDescent="0.25">
      <c r="A151" s="341"/>
      <c r="B151" s="341"/>
      <c r="C151" s="341"/>
      <c r="D151" s="341"/>
      <c r="E151" s="341"/>
      <c r="F151" s="341"/>
      <c r="G151" s="341"/>
      <c r="H151" s="341"/>
      <c r="I151" s="341"/>
      <c r="J151" s="341"/>
      <c r="K151" s="341"/>
      <c r="L151" s="340"/>
      <c r="M151" s="336"/>
      <c r="N151" s="337"/>
      <c r="O151" s="337"/>
      <c r="P151" s="337"/>
      <c r="Q151" s="337"/>
      <c r="R151" s="337"/>
      <c r="S151" s="337"/>
      <c r="T151" s="337"/>
      <c r="U151" s="341"/>
      <c r="V151" s="341"/>
      <c r="X151" s="385"/>
      <c r="AB151" s="350"/>
      <c r="AC151" s="350"/>
    </row>
    <row r="152" spans="1:29" s="140" customFormat="1" x14ac:dyDescent="0.25">
      <c r="A152" s="341"/>
      <c r="B152" s="341"/>
      <c r="C152" s="341"/>
      <c r="D152" s="341"/>
      <c r="E152" s="341"/>
      <c r="F152" s="341"/>
      <c r="G152" s="341"/>
      <c r="H152" s="341"/>
      <c r="I152" s="341"/>
      <c r="J152" s="341"/>
      <c r="K152" s="341"/>
      <c r="L152" s="340"/>
      <c r="M152" s="336"/>
      <c r="N152" s="337"/>
      <c r="O152" s="337"/>
      <c r="P152" s="337"/>
      <c r="Q152" s="337"/>
      <c r="R152" s="337"/>
      <c r="S152" s="337"/>
      <c r="T152" s="337"/>
      <c r="U152" s="341"/>
      <c r="V152" s="341"/>
      <c r="X152" s="385"/>
      <c r="AB152" s="350"/>
      <c r="AC152" s="350"/>
    </row>
    <row r="153" spans="1:29" s="140" customFormat="1" x14ac:dyDescent="0.25">
      <c r="A153" s="341"/>
      <c r="B153" s="341"/>
      <c r="C153" s="341"/>
      <c r="D153" s="341"/>
      <c r="E153" s="341"/>
      <c r="F153" s="341"/>
      <c r="G153" s="341"/>
      <c r="H153" s="341"/>
      <c r="I153" s="341"/>
      <c r="J153" s="341"/>
      <c r="K153" s="341"/>
      <c r="L153" s="340"/>
      <c r="M153" s="336"/>
      <c r="N153" s="337"/>
      <c r="O153" s="337"/>
      <c r="P153" s="337"/>
      <c r="Q153" s="337"/>
      <c r="R153" s="337"/>
      <c r="S153" s="337"/>
      <c r="T153" s="337"/>
      <c r="U153" s="341"/>
      <c r="V153" s="341"/>
      <c r="X153" s="385"/>
      <c r="AB153" s="350"/>
      <c r="AC153" s="350"/>
    </row>
    <row r="154" spans="1:29" s="140" customFormat="1" x14ac:dyDescent="0.25">
      <c r="A154" s="341"/>
      <c r="B154" s="341"/>
      <c r="C154" s="341"/>
      <c r="D154" s="341"/>
      <c r="E154" s="341"/>
      <c r="F154" s="341"/>
      <c r="G154" s="341"/>
      <c r="H154" s="341"/>
      <c r="I154" s="341"/>
      <c r="J154" s="341"/>
      <c r="K154" s="341"/>
      <c r="L154" s="340"/>
      <c r="M154" s="336"/>
      <c r="N154" s="337"/>
      <c r="O154" s="337"/>
      <c r="P154" s="337"/>
      <c r="Q154" s="337"/>
      <c r="R154" s="337"/>
      <c r="S154" s="337"/>
      <c r="T154" s="337"/>
      <c r="U154" s="341"/>
      <c r="V154" s="341"/>
      <c r="X154" s="385"/>
      <c r="AB154" s="350"/>
      <c r="AC154" s="350"/>
    </row>
    <row r="155" spans="1:29" s="140" customFormat="1" x14ac:dyDescent="0.25">
      <c r="A155" s="341"/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340"/>
      <c r="M155" s="336"/>
      <c r="N155" s="337"/>
      <c r="O155" s="337"/>
      <c r="P155" s="337"/>
      <c r="Q155" s="337"/>
      <c r="R155" s="337"/>
      <c r="S155" s="337"/>
      <c r="T155" s="337"/>
      <c r="U155" s="341"/>
      <c r="V155" s="341"/>
      <c r="X155" s="385"/>
      <c r="AB155" s="350"/>
      <c r="AC155" s="350"/>
    </row>
    <row r="156" spans="1:29" s="140" customFormat="1" x14ac:dyDescent="0.25">
      <c r="A156" s="341"/>
      <c r="B156" s="341"/>
      <c r="C156" s="341"/>
      <c r="D156" s="341"/>
      <c r="E156" s="341"/>
      <c r="F156" s="341"/>
      <c r="G156" s="341"/>
      <c r="H156" s="341"/>
      <c r="I156" s="341"/>
      <c r="J156" s="341"/>
      <c r="K156" s="341"/>
      <c r="L156" s="340"/>
      <c r="M156" s="336"/>
      <c r="N156" s="337"/>
      <c r="O156" s="337"/>
      <c r="P156" s="337"/>
      <c r="Q156" s="337"/>
      <c r="R156" s="337"/>
      <c r="S156" s="337"/>
      <c r="T156" s="337"/>
      <c r="U156" s="341"/>
      <c r="V156" s="341"/>
      <c r="X156" s="385"/>
      <c r="AB156" s="350"/>
      <c r="AC156" s="350"/>
    </row>
    <row r="157" spans="1:29" s="140" customFormat="1" x14ac:dyDescent="0.25">
      <c r="A157" s="341"/>
      <c r="B157" s="341"/>
      <c r="C157" s="341"/>
      <c r="D157" s="341"/>
      <c r="E157" s="341"/>
      <c r="F157" s="341"/>
      <c r="G157" s="341"/>
      <c r="H157" s="341"/>
      <c r="I157" s="341"/>
      <c r="J157" s="341"/>
      <c r="K157" s="341"/>
      <c r="L157" s="340"/>
      <c r="M157" s="336"/>
      <c r="N157" s="337"/>
      <c r="O157" s="337"/>
      <c r="P157" s="337"/>
      <c r="Q157" s="337"/>
      <c r="R157" s="337"/>
      <c r="S157" s="337"/>
      <c r="T157" s="337"/>
      <c r="U157" s="341"/>
      <c r="V157" s="341"/>
      <c r="X157" s="385"/>
      <c r="AB157" s="350"/>
      <c r="AC157" s="350"/>
    </row>
    <row r="158" spans="1:29" s="140" customFormat="1" x14ac:dyDescent="0.25">
      <c r="A158" s="341"/>
      <c r="B158" s="341"/>
      <c r="C158" s="341"/>
      <c r="D158" s="341"/>
      <c r="E158" s="341"/>
      <c r="F158" s="341"/>
      <c r="G158" s="341"/>
      <c r="H158" s="341"/>
      <c r="I158" s="341"/>
      <c r="J158" s="341"/>
      <c r="K158" s="341"/>
      <c r="L158" s="340"/>
      <c r="M158" s="336"/>
      <c r="N158" s="337"/>
      <c r="O158" s="337"/>
      <c r="P158" s="337"/>
      <c r="Q158" s="337"/>
      <c r="R158" s="337"/>
      <c r="S158" s="337"/>
      <c r="T158" s="337"/>
      <c r="U158" s="341"/>
      <c r="V158" s="341"/>
      <c r="X158" s="385"/>
      <c r="AB158" s="350"/>
      <c r="AC158" s="350"/>
    </row>
    <row r="159" spans="1:29" s="140" customFormat="1" x14ac:dyDescent="0.25">
      <c r="A159" s="341"/>
      <c r="B159" s="341"/>
      <c r="C159" s="341"/>
      <c r="D159" s="341"/>
      <c r="E159" s="341"/>
      <c r="F159" s="341"/>
      <c r="G159" s="341"/>
      <c r="H159" s="341"/>
      <c r="I159" s="341"/>
      <c r="J159" s="341"/>
      <c r="K159" s="341"/>
      <c r="L159" s="340"/>
      <c r="M159" s="336"/>
      <c r="N159" s="337"/>
      <c r="O159" s="337"/>
      <c r="P159" s="337"/>
      <c r="Q159" s="337"/>
      <c r="R159" s="337"/>
      <c r="S159" s="337"/>
      <c r="T159" s="337"/>
      <c r="U159" s="341"/>
      <c r="V159" s="341"/>
      <c r="X159" s="385"/>
      <c r="AB159" s="350"/>
      <c r="AC159" s="350"/>
    </row>
    <row r="160" spans="1:29" s="140" customFormat="1" x14ac:dyDescent="0.25">
      <c r="A160" s="341"/>
      <c r="B160" s="341"/>
      <c r="C160" s="341"/>
      <c r="D160" s="341"/>
      <c r="E160" s="341"/>
      <c r="F160" s="341"/>
      <c r="G160" s="341"/>
      <c r="H160" s="341"/>
      <c r="I160" s="341"/>
      <c r="J160" s="341"/>
      <c r="K160" s="341"/>
      <c r="L160" s="340"/>
      <c r="M160" s="336"/>
      <c r="N160" s="337"/>
      <c r="O160" s="337"/>
      <c r="P160" s="337"/>
      <c r="Q160" s="337"/>
      <c r="R160" s="337"/>
      <c r="S160" s="337"/>
      <c r="T160" s="337"/>
      <c r="U160" s="341"/>
      <c r="V160" s="341"/>
      <c r="X160" s="385"/>
      <c r="AB160" s="350"/>
      <c r="AC160" s="350"/>
    </row>
    <row r="161" spans="1:29" s="140" customFormat="1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0"/>
      <c r="M161" s="336"/>
      <c r="N161" s="337"/>
      <c r="O161" s="337"/>
      <c r="P161" s="337"/>
      <c r="Q161" s="337"/>
      <c r="R161" s="337"/>
      <c r="S161" s="337"/>
      <c r="T161" s="337"/>
      <c r="U161" s="341"/>
      <c r="V161" s="341"/>
      <c r="X161" s="385"/>
      <c r="AB161" s="350"/>
      <c r="AC161" s="350"/>
    </row>
    <row r="162" spans="1:29" s="140" customFormat="1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0"/>
      <c r="M162" s="336"/>
      <c r="N162" s="337"/>
      <c r="O162" s="337"/>
      <c r="P162" s="337"/>
      <c r="Q162" s="337"/>
      <c r="R162" s="337"/>
      <c r="S162" s="337"/>
      <c r="T162" s="337"/>
      <c r="U162" s="341"/>
      <c r="V162" s="341"/>
      <c r="X162" s="385"/>
      <c r="AB162" s="350"/>
      <c r="AC162" s="350"/>
    </row>
    <row r="163" spans="1:29" s="140" customFormat="1" x14ac:dyDescent="0.25">
      <c r="A163" s="341"/>
      <c r="B163" s="341"/>
      <c r="C163" s="341"/>
      <c r="D163" s="341"/>
      <c r="E163" s="341"/>
      <c r="F163" s="341"/>
      <c r="G163" s="341"/>
      <c r="H163" s="341"/>
      <c r="I163" s="341"/>
      <c r="J163" s="341"/>
      <c r="K163" s="341"/>
      <c r="L163" s="340"/>
      <c r="M163" s="336"/>
      <c r="N163" s="337"/>
      <c r="O163" s="337"/>
      <c r="P163" s="337"/>
      <c r="Q163" s="337"/>
      <c r="R163" s="337"/>
      <c r="S163" s="337"/>
      <c r="T163" s="337"/>
      <c r="U163" s="341"/>
      <c r="V163" s="341"/>
      <c r="X163" s="385"/>
      <c r="AB163" s="350"/>
      <c r="AC163" s="350"/>
    </row>
    <row r="164" spans="1:29" s="140" customFormat="1" x14ac:dyDescent="0.25">
      <c r="A164" s="341"/>
      <c r="B164" s="341"/>
      <c r="C164" s="341"/>
      <c r="D164" s="341"/>
      <c r="E164" s="341"/>
      <c r="F164" s="341"/>
      <c r="G164" s="341"/>
      <c r="H164" s="341"/>
      <c r="I164" s="341"/>
      <c r="J164" s="341"/>
      <c r="K164" s="341"/>
      <c r="L164" s="340"/>
      <c r="M164" s="336"/>
      <c r="N164" s="337"/>
      <c r="O164" s="337"/>
      <c r="P164" s="337"/>
      <c r="Q164" s="337"/>
      <c r="R164" s="337"/>
      <c r="S164" s="337"/>
      <c r="T164" s="337"/>
      <c r="U164" s="341"/>
      <c r="V164" s="341"/>
      <c r="X164" s="385"/>
      <c r="AB164" s="350"/>
      <c r="AC164" s="350"/>
    </row>
    <row r="165" spans="1:29" s="140" customFormat="1" x14ac:dyDescent="0.25">
      <c r="A165" s="341"/>
      <c r="B165" s="341"/>
      <c r="C165" s="341"/>
      <c r="D165" s="341"/>
      <c r="E165" s="341"/>
      <c r="F165" s="341"/>
      <c r="G165" s="341"/>
      <c r="H165" s="341"/>
      <c r="I165" s="341"/>
      <c r="J165" s="341"/>
      <c r="K165" s="341"/>
      <c r="L165" s="340"/>
      <c r="M165" s="336"/>
      <c r="N165" s="337"/>
      <c r="O165" s="337"/>
      <c r="P165" s="337"/>
      <c r="Q165" s="337"/>
      <c r="R165" s="337"/>
      <c r="S165" s="337"/>
      <c r="T165" s="337"/>
      <c r="U165" s="341"/>
      <c r="V165" s="341"/>
      <c r="X165" s="385"/>
      <c r="AB165" s="350"/>
      <c r="AC165" s="350"/>
    </row>
    <row r="166" spans="1:29" s="140" customFormat="1" x14ac:dyDescent="0.25">
      <c r="A166" s="341"/>
      <c r="B166" s="341"/>
      <c r="C166" s="341"/>
      <c r="D166" s="341"/>
      <c r="E166" s="341"/>
      <c r="F166" s="341"/>
      <c r="G166" s="341"/>
      <c r="H166" s="341"/>
      <c r="I166" s="341"/>
      <c r="J166" s="341"/>
      <c r="K166" s="341"/>
      <c r="L166" s="340"/>
      <c r="M166" s="336"/>
      <c r="N166" s="337"/>
      <c r="O166" s="337"/>
      <c r="P166" s="337"/>
      <c r="Q166" s="337"/>
      <c r="R166" s="337"/>
      <c r="S166" s="337"/>
      <c r="T166" s="337"/>
      <c r="U166" s="341"/>
      <c r="V166" s="341"/>
      <c r="X166" s="385"/>
      <c r="AB166" s="350"/>
      <c r="AC166" s="350"/>
    </row>
    <row r="167" spans="1:29" s="140" customFormat="1" x14ac:dyDescent="0.25">
      <c r="A167" s="341"/>
      <c r="B167" s="341"/>
      <c r="C167" s="341"/>
      <c r="D167" s="341"/>
      <c r="E167" s="341"/>
      <c r="F167" s="341"/>
      <c r="G167" s="341"/>
      <c r="H167" s="341"/>
      <c r="I167" s="341"/>
      <c r="J167" s="341"/>
      <c r="K167" s="341"/>
      <c r="L167" s="340"/>
      <c r="M167" s="336"/>
      <c r="N167" s="337"/>
      <c r="O167" s="337"/>
      <c r="P167" s="337"/>
      <c r="Q167" s="337"/>
      <c r="R167" s="337"/>
      <c r="S167" s="337"/>
      <c r="T167" s="337"/>
      <c r="U167" s="341"/>
      <c r="V167" s="341"/>
      <c r="X167" s="385"/>
      <c r="AB167" s="350"/>
      <c r="AC167" s="350"/>
    </row>
    <row r="168" spans="1:29" s="140" customFormat="1" x14ac:dyDescent="0.25">
      <c r="A168" s="341"/>
      <c r="B168" s="341"/>
      <c r="C168" s="341"/>
      <c r="D168" s="341"/>
      <c r="E168" s="341"/>
      <c r="F168" s="341"/>
      <c r="G168" s="341"/>
      <c r="H168" s="341"/>
      <c r="I168" s="341"/>
      <c r="J168" s="341"/>
      <c r="K168" s="341"/>
      <c r="L168" s="340"/>
      <c r="M168" s="336"/>
      <c r="N168" s="337"/>
      <c r="O168" s="337"/>
      <c r="P168" s="337"/>
      <c r="Q168" s="337"/>
      <c r="R168" s="337"/>
      <c r="S168" s="337"/>
      <c r="T168" s="337"/>
      <c r="U168" s="341"/>
      <c r="V168" s="341"/>
      <c r="X168" s="385"/>
      <c r="AB168" s="350"/>
      <c r="AC168" s="350"/>
    </row>
    <row r="169" spans="1:29" s="140" customFormat="1" x14ac:dyDescent="0.25">
      <c r="A169" s="341"/>
      <c r="B169" s="341"/>
      <c r="C169" s="341"/>
      <c r="D169" s="341"/>
      <c r="E169" s="341"/>
      <c r="F169" s="341"/>
      <c r="G169" s="341"/>
      <c r="H169" s="341"/>
      <c r="I169" s="341"/>
      <c r="J169" s="341"/>
      <c r="K169" s="341"/>
      <c r="L169" s="340"/>
      <c r="M169" s="336"/>
      <c r="N169" s="337"/>
      <c r="O169" s="337"/>
      <c r="P169" s="337"/>
      <c r="Q169" s="337"/>
      <c r="R169" s="337"/>
      <c r="S169" s="337"/>
      <c r="T169" s="337"/>
      <c r="U169" s="341"/>
      <c r="V169" s="341"/>
      <c r="X169" s="385"/>
      <c r="AB169" s="350"/>
      <c r="AC169" s="350"/>
    </row>
    <row r="170" spans="1:29" s="140" customFormat="1" x14ac:dyDescent="0.25">
      <c r="A170" s="341"/>
      <c r="B170" s="341"/>
      <c r="C170" s="341"/>
      <c r="D170" s="341"/>
      <c r="E170" s="341"/>
      <c r="F170" s="341"/>
      <c r="G170" s="341"/>
      <c r="H170" s="341"/>
      <c r="I170" s="341"/>
      <c r="J170" s="341"/>
      <c r="K170" s="341"/>
      <c r="L170" s="340"/>
      <c r="M170" s="336"/>
      <c r="N170" s="337"/>
      <c r="O170" s="337"/>
      <c r="P170" s="337"/>
      <c r="Q170" s="337"/>
      <c r="R170" s="337"/>
      <c r="S170" s="337"/>
      <c r="T170" s="337"/>
      <c r="U170" s="341"/>
      <c r="V170" s="341"/>
      <c r="X170" s="385"/>
      <c r="AB170" s="350"/>
      <c r="AC170" s="350"/>
    </row>
    <row r="171" spans="1:29" s="140" customFormat="1" x14ac:dyDescent="0.25">
      <c r="A171" s="341"/>
      <c r="B171" s="341"/>
      <c r="C171" s="341"/>
      <c r="D171" s="341"/>
      <c r="E171" s="341"/>
      <c r="F171" s="341"/>
      <c r="G171" s="341"/>
      <c r="H171" s="341"/>
      <c r="I171" s="341"/>
      <c r="J171" s="341"/>
      <c r="K171" s="341"/>
      <c r="L171" s="340"/>
      <c r="M171" s="336"/>
      <c r="N171" s="337"/>
      <c r="O171" s="337"/>
      <c r="P171" s="337"/>
      <c r="Q171" s="337"/>
      <c r="R171" s="337"/>
      <c r="S171" s="337"/>
      <c r="T171" s="337"/>
      <c r="U171" s="341"/>
      <c r="V171" s="341"/>
      <c r="X171" s="385"/>
      <c r="AB171" s="350"/>
      <c r="AC171" s="350"/>
    </row>
    <row r="172" spans="1:29" s="140" customFormat="1" x14ac:dyDescent="0.25">
      <c r="A172" s="341"/>
      <c r="B172" s="341"/>
      <c r="C172" s="341"/>
      <c r="D172" s="341"/>
      <c r="E172" s="341"/>
      <c r="F172" s="341"/>
      <c r="G172" s="341"/>
      <c r="H172" s="341"/>
      <c r="I172" s="341"/>
      <c r="J172" s="341"/>
      <c r="K172" s="341"/>
      <c r="L172" s="340"/>
      <c r="M172" s="336"/>
      <c r="N172" s="337"/>
      <c r="O172" s="337"/>
      <c r="P172" s="337"/>
      <c r="Q172" s="337"/>
      <c r="R172" s="337"/>
      <c r="S172" s="337"/>
      <c r="T172" s="337"/>
      <c r="U172" s="341"/>
      <c r="V172" s="341"/>
      <c r="X172" s="385"/>
      <c r="AB172" s="350"/>
      <c r="AC172" s="350"/>
    </row>
    <row r="173" spans="1:29" s="140" customFormat="1" x14ac:dyDescent="0.25">
      <c r="A173" s="341"/>
      <c r="B173" s="341"/>
      <c r="C173" s="341"/>
      <c r="D173" s="341"/>
      <c r="E173" s="341"/>
      <c r="F173" s="341"/>
      <c r="G173" s="341"/>
      <c r="H173" s="341"/>
      <c r="I173" s="341"/>
      <c r="J173" s="341"/>
      <c r="K173" s="341"/>
      <c r="L173" s="340"/>
      <c r="M173" s="336"/>
      <c r="N173" s="337"/>
      <c r="O173" s="337"/>
      <c r="P173" s="337"/>
      <c r="Q173" s="337"/>
      <c r="R173" s="337"/>
      <c r="S173" s="337"/>
      <c r="T173" s="337"/>
      <c r="U173" s="341"/>
      <c r="V173" s="341"/>
      <c r="X173" s="385"/>
      <c r="AB173" s="350"/>
      <c r="AC173" s="350"/>
    </row>
    <row r="174" spans="1:29" s="140" customFormat="1" x14ac:dyDescent="0.25">
      <c r="A174" s="341"/>
      <c r="B174" s="341"/>
      <c r="C174" s="341"/>
      <c r="D174" s="341"/>
      <c r="E174" s="341"/>
      <c r="F174" s="341"/>
      <c r="G174" s="341"/>
      <c r="H174" s="341"/>
      <c r="I174" s="341"/>
      <c r="J174" s="341"/>
      <c r="K174" s="341"/>
      <c r="L174" s="340"/>
      <c r="M174" s="336"/>
      <c r="N174" s="337"/>
      <c r="O174" s="337"/>
      <c r="P174" s="337"/>
      <c r="Q174" s="337"/>
      <c r="R174" s="337"/>
      <c r="S174" s="337"/>
      <c r="T174" s="337"/>
      <c r="U174" s="341"/>
      <c r="V174" s="341"/>
      <c r="X174" s="385"/>
      <c r="AB174" s="350"/>
      <c r="AC174" s="350"/>
    </row>
    <row r="175" spans="1:29" s="140" customFormat="1" x14ac:dyDescent="0.25">
      <c r="A175" s="341"/>
      <c r="B175" s="341"/>
      <c r="C175" s="341"/>
      <c r="D175" s="341"/>
      <c r="E175" s="341"/>
      <c r="F175" s="341"/>
      <c r="G175" s="341"/>
      <c r="H175" s="341"/>
      <c r="I175" s="341"/>
      <c r="J175" s="341"/>
      <c r="K175" s="341"/>
      <c r="L175" s="340"/>
      <c r="M175" s="336"/>
      <c r="N175" s="337"/>
      <c r="O175" s="337"/>
      <c r="P175" s="337"/>
      <c r="Q175" s="337"/>
      <c r="R175" s="337"/>
      <c r="S175" s="337"/>
      <c r="T175" s="337"/>
      <c r="U175" s="341"/>
      <c r="V175" s="341"/>
      <c r="X175" s="385"/>
      <c r="AB175" s="350"/>
      <c r="AC175" s="350"/>
    </row>
    <row r="176" spans="1:29" s="140" customFormat="1" x14ac:dyDescent="0.25">
      <c r="A176" s="341"/>
      <c r="B176" s="341"/>
      <c r="C176" s="341"/>
      <c r="D176" s="341"/>
      <c r="E176" s="341"/>
      <c r="F176" s="341"/>
      <c r="G176" s="341"/>
      <c r="H176" s="341"/>
      <c r="I176" s="341"/>
      <c r="J176" s="341"/>
      <c r="K176" s="341"/>
      <c r="L176" s="340"/>
      <c r="M176" s="336"/>
      <c r="N176" s="337"/>
      <c r="O176" s="337"/>
      <c r="P176" s="337"/>
      <c r="Q176" s="337"/>
      <c r="R176" s="337"/>
      <c r="S176" s="337"/>
      <c r="T176" s="337"/>
      <c r="U176" s="341"/>
      <c r="V176" s="341"/>
      <c r="X176" s="385"/>
      <c r="AB176" s="350"/>
      <c r="AC176" s="350"/>
    </row>
    <row r="177" spans="1:29" s="140" customFormat="1" x14ac:dyDescent="0.25">
      <c r="A177" s="341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340"/>
      <c r="M177" s="336"/>
      <c r="N177" s="337"/>
      <c r="O177" s="337"/>
      <c r="P177" s="337"/>
      <c r="Q177" s="337"/>
      <c r="R177" s="337"/>
      <c r="S177" s="337"/>
      <c r="T177" s="337"/>
      <c r="U177" s="341"/>
      <c r="V177" s="341"/>
      <c r="X177" s="385"/>
      <c r="AB177" s="350"/>
      <c r="AC177" s="350"/>
    </row>
    <row r="178" spans="1:29" s="140" customFormat="1" x14ac:dyDescent="0.25">
      <c r="A178" s="341"/>
      <c r="B178" s="341"/>
      <c r="C178" s="341"/>
      <c r="D178" s="341"/>
      <c r="E178" s="341"/>
      <c r="F178" s="341"/>
      <c r="G178" s="341"/>
      <c r="H178" s="341"/>
      <c r="I178" s="341"/>
      <c r="J178" s="341"/>
      <c r="K178" s="341"/>
      <c r="L178" s="340"/>
      <c r="M178" s="336"/>
      <c r="N178" s="337"/>
      <c r="O178" s="337"/>
      <c r="P178" s="337"/>
      <c r="Q178" s="337"/>
      <c r="R178" s="337"/>
      <c r="S178" s="337"/>
      <c r="T178" s="337"/>
      <c r="U178" s="341"/>
      <c r="V178" s="341"/>
      <c r="X178" s="385"/>
      <c r="AB178" s="350"/>
      <c r="AC178" s="350"/>
    </row>
    <row r="179" spans="1:29" s="140" customFormat="1" x14ac:dyDescent="0.25">
      <c r="A179" s="341"/>
      <c r="B179" s="341"/>
      <c r="C179" s="341"/>
      <c r="D179" s="341"/>
      <c r="E179" s="341"/>
      <c r="F179" s="341"/>
      <c r="G179" s="341"/>
      <c r="H179" s="341"/>
      <c r="I179" s="341"/>
      <c r="J179" s="341"/>
      <c r="K179" s="341"/>
      <c r="L179" s="340"/>
      <c r="M179" s="336"/>
      <c r="N179" s="337"/>
      <c r="O179" s="337"/>
      <c r="P179" s="337"/>
      <c r="Q179" s="337"/>
      <c r="R179" s="337"/>
      <c r="S179" s="337"/>
      <c r="T179" s="337"/>
      <c r="U179" s="341"/>
      <c r="V179" s="341"/>
      <c r="X179" s="385"/>
      <c r="AB179" s="350"/>
      <c r="AC179" s="350"/>
    </row>
    <row r="180" spans="1:29" s="140" customFormat="1" x14ac:dyDescent="0.25">
      <c r="A180" s="341"/>
      <c r="B180" s="341"/>
      <c r="C180" s="341"/>
      <c r="D180" s="341"/>
      <c r="E180" s="341"/>
      <c r="F180" s="341"/>
      <c r="G180" s="341"/>
      <c r="H180" s="341"/>
      <c r="I180" s="341"/>
      <c r="J180" s="341"/>
      <c r="K180" s="341"/>
      <c r="L180" s="340"/>
      <c r="M180" s="336"/>
      <c r="N180" s="337"/>
      <c r="O180" s="337"/>
      <c r="P180" s="337"/>
      <c r="Q180" s="337"/>
      <c r="R180" s="337"/>
      <c r="S180" s="337"/>
      <c r="T180" s="337"/>
      <c r="U180" s="341"/>
      <c r="V180" s="341"/>
      <c r="X180" s="385"/>
      <c r="AB180" s="350"/>
      <c r="AC180" s="350"/>
    </row>
    <row r="181" spans="1:29" s="140" customFormat="1" x14ac:dyDescent="0.25">
      <c r="A181" s="341"/>
      <c r="B181" s="341"/>
      <c r="C181" s="341"/>
      <c r="D181" s="341"/>
      <c r="E181" s="341"/>
      <c r="F181" s="341"/>
      <c r="G181" s="341"/>
      <c r="H181" s="341"/>
      <c r="I181" s="341"/>
      <c r="J181" s="341"/>
      <c r="K181" s="341"/>
      <c r="L181" s="340"/>
      <c r="M181" s="336"/>
      <c r="N181" s="337"/>
      <c r="O181" s="337"/>
      <c r="P181" s="337"/>
      <c r="Q181" s="337"/>
      <c r="R181" s="337"/>
      <c r="S181" s="337"/>
      <c r="T181" s="337"/>
      <c r="U181" s="341"/>
      <c r="V181" s="341"/>
      <c r="X181" s="385"/>
      <c r="AB181" s="350"/>
      <c r="AC181" s="350"/>
    </row>
    <row r="182" spans="1:29" s="140" customFormat="1" x14ac:dyDescent="0.25">
      <c r="A182" s="341"/>
      <c r="B182" s="341"/>
      <c r="C182" s="341"/>
      <c r="D182" s="341"/>
      <c r="E182" s="341"/>
      <c r="F182" s="341"/>
      <c r="G182" s="341"/>
      <c r="H182" s="341"/>
      <c r="I182" s="341"/>
      <c r="J182" s="341"/>
      <c r="K182" s="341"/>
      <c r="L182" s="340"/>
      <c r="M182" s="336"/>
      <c r="N182" s="337"/>
      <c r="O182" s="337"/>
      <c r="P182" s="337"/>
      <c r="Q182" s="337"/>
      <c r="R182" s="337"/>
      <c r="S182" s="337"/>
      <c r="T182" s="337"/>
      <c r="U182" s="341"/>
      <c r="V182" s="341"/>
      <c r="X182" s="385"/>
      <c r="AB182" s="350"/>
      <c r="AC182" s="350"/>
    </row>
    <row r="183" spans="1:29" s="140" customFormat="1" x14ac:dyDescent="0.25">
      <c r="A183" s="341"/>
      <c r="B183" s="341"/>
      <c r="C183" s="341"/>
      <c r="D183" s="341"/>
      <c r="E183" s="341"/>
      <c r="F183" s="341"/>
      <c r="G183" s="341"/>
      <c r="H183" s="341"/>
      <c r="I183" s="341"/>
      <c r="J183" s="341"/>
      <c r="K183" s="341"/>
      <c r="L183" s="340"/>
      <c r="M183" s="336"/>
      <c r="N183" s="337"/>
      <c r="O183" s="337"/>
      <c r="P183" s="337"/>
      <c r="Q183" s="337"/>
      <c r="R183" s="337"/>
      <c r="S183" s="337"/>
      <c r="T183" s="337"/>
      <c r="U183" s="341"/>
      <c r="V183" s="341"/>
      <c r="X183" s="385"/>
      <c r="AB183" s="350"/>
      <c r="AC183" s="350"/>
    </row>
    <row r="184" spans="1:29" s="140" customFormat="1" x14ac:dyDescent="0.25">
      <c r="A184" s="341"/>
      <c r="B184" s="341"/>
      <c r="C184" s="341"/>
      <c r="D184" s="341"/>
      <c r="E184" s="341"/>
      <c r="F184" s="341"/>
      <c r="G184" s="341"/>
      <c r="H184" s="341"/>
      <c r="I184" s="341"/>
      <c r="J184" s="341"/>
      <c r="K184" s="341"/>
      <c r="L184" s="340"/>
      <c r="M184" s="336"/>
      <c r="N184" s="337"/>
      <c r="O184" s="337"/>
      <c r="P184" s="337"/>
      <c r="Q184" s="337"/>
      <c r="R184" s="337"/>
      <c r="S184" s="337"/>
      <c r="T184" s="337"/>
      <c r="U184" s="341"/>
      <c r="V184" s="341"/>
      <c r="X184" s="385"/>
      <c r="AB184" s="350"/>
      <c r="AC184" s="350"/>
    </row>
    <row r="185" spans="1:29" s="140" customFormat="1" x14ac:dyDescent="0.25">
      <c r="A185" s="341"/>
      <c r="B185" s="341"/>
      <c r="C185" s="341"/>
      <c r="D185" s="341"/>
      <c r="E185" s="341"/>
      <c r="F185" s="341"/>
      <c r="G185" s="341"/>
      <c r="H185" s="341"/>
      <c r="I185" s="341"/>
      <c r="J185" s="341"/>
      <c r="K185" s="341"/>
      <c r="L185" s="340"/>
      <c r="M185" s="336"/>
      <c r="N185" s="337"/>
      <c r="O185" s="337"/>
      <c r="P185" s="337"/>
      <c r="Q185" s="337"/>
      <c r="R185" s="337"/>
      <c r="S185" s="337"/>
      <c r="T185" s="337"/>
      <c r="U185" s="341"/>
      <c r="V185" s="341"/>
      <c r="X185" s="385"/>
      <c r="AB185" s="350"/>
      <c r="AC185" s="350"/>
    </row>
    <row r="186" spans="1:29" s="140" customFormat="1" x14ac:dyDescent="0.25">
      <c r="A186" s="341"/>
      <c r="B186" s="341"/>
      <c r="C186" s="341"/>
      <c r="D186" s="341"/>
      <c r="E186" s="341"/>
      <c r="F186" s="341"/>
      <c r="G186" s="341"/>
      <c r="H186" s="341"/>
      <c r="I186" s="341"/>
      <c r="J186" s="341"/>
      <c r="K186" s="341"/>
      <c r="L186" s="340"/>
      <c r="M186" s="336"/>
      <c r="N186" s="337"/>
      <c r="O186" s="337"/>
      <c r="P186" s="337"/>
      <c r="Q186" s="337"/>
      <c r="R186" s="337"/>
      <c r="S186" s="337"/>
      <c r="T186" s="337"/>
      <c r="U186" s="341"/>
      <c r="V186" s="341"/>
      <c r="X186" s="385"/>
      <c r="AB186" s="350"/>
      <c r="AC186" s="350"/>
    </row>
    <row r="187" spans="1:29" s="140" customFormat="1" x14ac:dyDescent="0.25">
      <c r="A187" s="341"/>
      <c r="B187" s="341"/>
      <c r="C187" s="341"/>
      <c r="D187" s="341"/>
      <c r="E187" s="341"/>
      <c r="F187" s="341"/>
      <c r="G187" s="341"/>
      <c r="H187" s="341"/>
      <c r="I187" s="341"/>
      <c r="J187" s="341"/>
      <c r="K187" s="341"/>
      <c r="L187" s="340"/>
      <c r="M187" s="336"/>
      <c r="N187" s="337"/>
      <c r="O187" s="337"/>
      <c r="P187" s="337"/>
      <c r="Q187" s="337"/>
      <c r="R187" s="337"/>
      <c r="S187" s="337"/>
      <c r="T187" s="337"/>
      <c r="U187" s="341"/>
      <c r="V187" s="341"/>
      <c r="X187" s="385"/>
      <c r="AB187" s="350"/>
      <c r="AC187" s="350"/>
    </row>
    <row r="188" spans="1:29" s="140" customFormat="1" x14ac:dyDescent="0.25">
      <c r="A188" s="341"/>
      <c r="B188" s="341"/>
      <c r="C188" s="341"/>
      <c r="D188" s="341"/>
      <c r="E188" s="341"/>
      <c r="F188" s="341"/>
      <c r="G188" s="341"/>
      <c r="H188" s="341"/>
      <c r="I188" s="341"/>
      <c r="J188" s="341"/>
      <c r="K188" s="341"/>
      <c r="L188" s="340"/>
      <c r="M188" s="336"/>
      <c r="N188" s="337"/>
      <c r="O188" s="337"/>
      <c r="P188" s="337"/>
      <c r="Q188" s="337"/>
      <c r="R188" s="337"/>
      <c r="S188" s="337"/>
      <c r="T188" s="337"/>
      <c r="U188" s="341"/>
      <c r="V188" s="341"/>
      <c r="X188" s="385"/>
      <c r="AB188" s="350"/>
      <c r="AC188" s="350"/>
    </row>
    <row r="189" spans="1:29" s="140" customFormat="1" x14ac:dyDescent="0.25">
      <c r="A189" s="341"/>
      <c r="B189" s="341"/>
      <c r="C189" s="341"/>
      <c r="D189" s="341"/>
      <c r="E189" s="341"/>
      <c r="F189" s="341"/>
      <c r="G189" s="341"/>
      <c r="H189" s="341"/>
      <c r="I189" s="341"/>
      <c r="J189" s="341"/>
      <c r="K189" s="341"/>
      <c r="L189" s="340"/>
      <c r="M189" s="336"/>
      <c r="N189" s="337"/>
      <c r="O189" s="337"/>
      <c r="P189" s="337"/>
      <c r="Q189" s="337"/>
      <c r="R189" s="337"/>
      <c r="S189" s="337"/>
      <c r="T189" s="337"/>
      <c r="U189" s="341"/>
      <c r="V189" s="341"/>
      <c r="X189" s="385"/>
      <c r="AB189" s="350"/>
      <c r="AC189" s="350"/>
    </row>
    <row r="190" spans="1:29" s="140" customFormat="1" x14ac:dyDescent="0.25">
      <c r="A190" s="341"/>
      <c r="B190" s="341"/>
      <c r="C190" s="341"/>
      <c r="D190" s="341"/>
      <c r="E190" s="341"/>
      <c r="F190" s="341"/>
      <c r="G190" s="341"/>
      <c r="H190" s="341"/>
      <c r="I190" s="341"/>
      <c r="J190" s="341"/>
      <c r="K190" s="341"/>
      <c r="L190" s="340"/>
      <c r="M190" s="336"/>
      <c r="N190" s="337"/>
      <c r="O190" s="337"/>
      <c r="P190" s="337"/>
      <c r="Q190" s="337"/>
      <c r="R190" s="337"/>
      <c r="S190" s="337"/>
      <c r="T190" s="337"/>
      <c r="U190" s="341"/>
      <c r="V190" s="341"/>
      <c r="X190" s="385"/>
      <c r="AB190" s="350"/>
      <c r="AC190" s="350"/>
    </row>
    <row r="191" spans="1:29" s="140" customFormat="1" x14ac:dyDescent="0.25">
      <c r="A191" s="341"/>
      <c r="B191" s="341"/>
      <c r="C191" s="341"/>
      <c r="D191" s="341"/>
      <c r="E191" s="341"/>
      <c r="F191" s="341"/>
      <c r="G191" s="341"/>
      <c r="H191" s="341"/>
      <c r="I191" s="341"/>
      <c r="J191" s="341"/>
      <c r="K191" s="341"/>
      <c r="L191" s="340"/>
      <c r="M191" s="336"/>
      <c r="N191" s="337"/>
      <c r="O191" s="337"/>
      <c r="P191" s="337"/>
      <c r="Q191" s="337"/>
      <c r="R191" s="337"/>
      <c r="S191" s="337"/>
      <c r="T191" s="337"/>
      <c r="U191" s="341"/>
      <c r="V191" s="341"/>
      <c r="X191" s="385"/>
      <c r="AB191" s="350"/>
      <c r="AC191" s="350"/>
    </row>
    <row r="192" spans="1:29" s="140" customFormat="1" x14ac:dyDescent="0.25">
      <c r="A192" s="341"/>
      <c r="B192" s="341"/>
      <c r="C192" s="341"/>
      <c r="D192" s="341"/>
      <c r="E192" s="341"/>
      <c r="F192" s="341"/>
      <c r="G192" s="341"/>
      <c r="H192" s="341"/>
      <c r="I192" s="341"/>
      <c r="J192" s="341"/>
      <c r="K192" s="341"/>
      <c r="L192" s="340"/>
      <c r="M192" s="336"/>
      <c r="N192" s="337"/>
      <c r="O192" s="337"/>
      <c r="P192" s="337"/>
      <c r="Q192" s="337"/>
      <c r="R192" s="337"/>
      <c r="S192" s="337"/>
      <c r="T192" s="337"/>
      <c r="U192" s="341"/>
      <c r="V192" s="341"/>
      <c r="X192" s="385"/>
      <c r="AB192" s="350"/>
      <c r="AC192" s="350"/>
    </row>
    <row r="193" spans="1:29" s="140" customFormat="1" x14ac:dyDescent="0.25">
      <c r="A193" s="341"/>
      <c r="B193" s="341"/>
      <c r="C193" s="341"/>
      <c r="D193" s="341"/>
      <c r="E193" s="341"/>
      <c r="F193" s="341"/>
      <c r="G193" s="341"/>
      <c r="H193" s="341"/>
      <c r="I193" s="341"/>
      <c r="J193" s="341"/>
      <c r="K193" s="341"/>
      <c r="L193" s="340"/>
      <c r="M193" s="336"/>
      <c r="N193" s="337"/>
      <c r="O193" s="337"/>
      <c r="P193" s="337"/>
      <c r="Q193" s="337"/>
      <c r="R193" s="337"/>
      <c r="S193" s="337"/>
      <c r="T193" s="337"/>
      <c r="U193" s="341"/>
      <c r="V193" s="341"/>
      <c r="X193" s="385"/>
      <c r="AB193" s="350"/>
      <c r="AC193" s="350"/>
    </row>
    <row r="194" spans="1:29" s="140" customFormat="1" x14ac:dyDescent="0.25">
      <c r="A194" s="341"/>
      <c r="B194" s="341"/>
      <c r="C194" s="341"/>
      <c r="D194" s="341"/>
      <c r="E194" s="341"/>
      <c r="F194" s="341"/>
      <c r="G194" s="341"/>
      <c r="H194" s="341"/>
      <c r="I194" s="341"/>
      <c r="J194" s="341"/>
      <c r="K194" s="341"/>
      <c r="L194" s="340"/>
      <c r="M194" s="336"/>
      <c r="N194" s="337"/>
      <c r="O194" s="337"/>
      <c r="P194" s="337"/>
      <c r="Q194" s="337"/>
      <c r="R194" s="337"/>
      <c r="S194" s="337"/>
      <c r="T194" s="337"/>
      <c r="U194" s="341"/>
      <c r="V194" s="341"/>
      <c r="X194" s="385"/>
      <c r="AB194" s="350"/>
      <c r="AC194" s="350"/>
    </row>
    <row r="195" spans="1:29" s="140" customFormat="1" x14ac:dyDescent="0.25">
      <c r="A195" s="341"/>
      <c r="B195" s="341"/>
      <c r="C195" s="341"/>
      <c r="D195" s="341"/>
      <c r="E195" s="341"/>
      <c r="F195" s="341"/>
      <c r="G195" s="341"/>
      <c r="H195" s="341"/>
      <c r="I195" s="341"/>
      <c r="J195" s="341"/>
      <c r="K195" s="341"/>
      <c r="L195" s="340"/>
      <c r="M195" s="336"/>
      <c r="N195" s="337"/>
      <c r="O195" s="337"/>
      <c r="P195" s="337"/>
      <c r="Q195" s="337"/>
      <c r="R195" s="337"/>
      <c r="S195" s="337"/>
      <c r="T195" s="337"/>
      <c r="U195" s="341"/>
      <c r="V195" s="341"/>
      <c r="X195" s="385"/>
      <c r="AB195" s="350"/>
      <c r="AC195" s="350"/>
    </row>
    <row r="196" spans="1:29" s="140" customFormat="1" x14ac:dyDescent="0.25">
      <c r="A196" s="341"/>
      <c r="B196" s="341"/>
      <c r="C196" s="341"/>
      <c r="D196" s="341"/>
      <c r="E196" s="341"/>
      <c r="F196" s="341"/>
      <c r="G196" s="341"/>
      <c r="H196" s="341"/>
      <c r="I196" s="341"/>
      <c r="J196" s="341"/>
      <c r="K196" s="341"/>
      <c r="L196" s="340"/>
      <c r="M196" s="336"/>
      <c r="N196" s="337"/>
      <c r="O196" s="337"/>
      <c r="P196" s="337"/>
      <c r="Q196" s="337"/>
      <c r="R196" s="337"/>
      <c r="S196" s="337"/>
      <c r="T196" s="337"/>
      <c r="U196" s="341"/>
      <c r="V196" s="341"/>
      <c r="X196" s="385"/>
      <c r="AB196" s="350"/>
      <c r="AC196" s="350"/>
    </row>
    <row r="197" spans="1:29" s="140" customFormat="1" x14ac:dyDescent="0.25">
      <c r="A197" s="341"/>
      <c r="B197" s="341"/>
      <c r="C197" s="341"/>
      <c r="D197" s="341"/>
      <c r="E197" s="341"/>
      <c r="F197" s="341"/>
      <c r="G197" s="341"/>
      <c r="H197" s="341"/>
      <c r="I197" s="341"/>
      <c r="J197" s="341"/>
      <c r="K197" s="341"/>
      <c r="L197" s="340"/>
      <c r="M197" s="336"/>
      <c r="N197" s="337"/>
      <c r="O197" s="337"/>
      <c r="P197" s="337"/>
      <c r="Q197" s="337"/>
      <c r="R197" s="337"/>
      <c r="S197" s="337"/>
      <c r="T197" s="337"/>
      <c r="U197" s="341"/>
      <c r="V197" s="341"/>
      <c r="X197" s="385"/>
      <c r="AB197" s="350"/>
      <c r="AC197" s="350"/>
    </row>
    <row r="198" spans="1:29" s="140" customFormat="1" x14ac:dyDescent="0.25">
      <c r="A198" s="341"/>
      <c r="B198" s="341"/>
      <c r="C198" s="341"/>
      <c r="D198" s="341"/>
      <c r="E198" s="341"/>
      <c r="F198" s="341"/>
      <c r="G198" s="341"/>
      <c r="H198" s="341"/>
      <c r="I198" s="341"/>
      <c r="J198" s="341"/>
      <c r="K198" s="341"/>
      <c r="L198" s="340"/>
      <c r="M198" s="336"/>
      <c r="N198" s="337"/>
      <c r="O198" s="337"/>
      <c r="P198" s="337"/>
      <c r="Q198" s="337"/>
      <c r="R198" s="337"/>
      <c r="S198" s="337"/>
      <c r="T198" s="337"/>
      <c r="U198" s="341"/>
      <c r="V198" s="341"/>
      <c r="X198" s="385"/>
      <c r="AB198" s="350"/>
      <c r="AC198" s="350"/>
    </row>
    <row r="199" spans="1:29" s="140" customFormat="1" x14ac:dyDescent="0.25">
      <c r="A199" s="341"/>
      <c r="B199" s="341"/>
      <c r="C199" s="341"/>
      <c r="D199" s="341"/>
      <c r="E199" s="341"/>
      <c r="F199" s="341"/>
      <c r="G199" s="341"/>
      <c r="H199" s="341"/>
      <c r="I199" s="341"/>
      <c r="J199" s="341"/>
      <c r="K199" s="341"/>
      <c r="L199" s="340"/>
      <c r="M199" s="336"/>
      <c r="N199" s="337"/>
      <c r="O199" s="337"/>
      <c r="P199" s="337"/>
      <c r="Q199" s="337"/>
      <c r="R199" s="337"/>
      <c r="S199" s="337"/>
      <c r="T199" s="337"/>
      <c r="U199" s="341"/>
      <c r="V199" s="341"/>
      <c r="X199" s="385"/>
      <c r="AB199" s="350"/>
      <c r="AC199" s="350"/>
    </row>
    <row r="200" spans="1:29" s="140" customFormat="1" x14ac:dyDescent="0.25">
      <c r="A200" s="341"/>
      <c r="B200" s="341"/>
      <c r="C200" s="341"/>
      <c r="D200" s="341"/>
      <c r="E200" s="341"/>
      <c r="F200" s="341"/>
      <c r="G200" s="341"/>
      <c r="H200" s="341"/>
      <c r="I200" s="341"/>
      <c r="J200" s="341"/>
      <c r="K200" s="341"/>
      <c r="L200" s="340"/>
      <c r="M200" s="336"/>
      <c r="N200" s="337"/>
      <c r="O200" s="337"/>
      <c r="P200" s="337"/>
      <c r="Q200" s="337"/>
      <c r="R200" s="337"/>
      <c r="S200" s="337"/>
      <c r="T200" s="337"/>
      <c r="U200" s="341"/>
      <c r="V200" s="341"/>
      <c r="X200" s="385"/>
      <c r="AB200" s="350"/>
      <c r="AC200" s="350"/>
    </row>
    <row r="201" spans="1:29" s="140" customFormat="1" x14ac:dyDescent="0.25">
      <c r="A201" s="341"/>
      <c r="B201" s="341"/>
      <c r="C201" s="341"/>
      <c r="D201" s="341"/>
      <c r="E201" s="341"/>
      <c r="F201" s="341"/>
      <c r="G201" s="341"/>
      <c r="H201" s="341"/>
      <c r="I201" s="341"/>
      <c r="J201" s="341"/>
      <c r="K201" s="341"/>
      <c r="L201" s="340"/>
      <c r="M201" s="336"/>
      <c r="N201" s="337"/>
      <c r="O201" s="337"/>
      <c r="P201" s="337"/>
      <c r="Q201" s="337"/>
      <c r="R201" s="337"/>
      <c r="S201" s="337"/>
      <c r="T201" s="337"/>
      <c r="U201" s="341"/>
      <c r="V201" s="341"/>
      <c r="X201" s="385"/>
      <c r="AB201" s="350"/>
      <c r="AC201" s="350"/>
    </row>
    <row r="202" spans="1:29" s="140" customFormat="1" x14ac:dyDescent="0.25">
      <c r="A202" s="341"/>
      <c r="B202" s="341"/>
      <c r="C202" s="341"/>
      <c r="D202" s="341"/>
      <c r="E202" s="341"/>
      <c r="F202" s="341"/>
      <c r="G202" s="341"/>
      <c r="H202" s="341"/>
      <c r="I202" s="341"/>
      <c r="J202" s="341"/>
      <c r="K202" s="341"/>
      <c r="L202" s="340"/>
      <c r="M202" s="336"/>
      <c r="N202" s="337"/>
      <c r="O202" s="337"/>
      <c r="P202" s="337"/>
      <c r="Q202" s="337"/>
      <c r="R202" s="337"/>
      <c r="S202" s="337"/>
      <c r="T202" s="337"/>
      <c r="U202" s="341"/>
      <c r="V202" s="341"/>
      <c r="X202" s="385"/>
      <c r="AB202" s="350"/>
      <c r="AC202" s="350"/>
    </row>
    <row r="203" spans="1:29" s="140" customFormat="1" x14ac:dyDescent="0.25">
      <c r="A203" s="341"/>
      <c r="B203" s="341"/>
      <c r="C203" s="341"/>
      <c r="D203" s="341"/>
      <c r="E203" s="341"/>
      <c r="F203" s="341"/>
      <c r="G203" s="341"/>
      <c r="H203" s="341"/>
      <c r="I203" s="341"/>
      <c r="J203" s="341"/>
      <c r="K203" s="341"/>
      <c r="L203" s="340"/>
      <c r="M203" s="336"/>
      <c r="N203" s="337"/>
      <c r="O203" s="337"/>
      <c r="P203" s="337"/>
      <c r="Q203" s="337"/>
      <c r="R203" s="337"/>
      <c r="S203" s="337"/>
      <c r="T203" s="337"/>
      <c r="U203" s="341"/>
      <c r="V203" s="341"/>
      <c r="X203" s="385"/>
      <c r="AB203" s="350"/>
      <c r="AC203" s="350"/>
    </row>
    <row r="204" spans="1:29" s="140" customFormat="1" x14ac:dyDescent="0.25">
      <c r="A204" s="341"/>
      <c r="B204" s="341"/>
      <c r="C204" s="341"/>
      <c r="D204" s="341"/>
      <c r="E204" s="341"/>
      <c r="F204" s="341"/>
      <c r="G204" s="341"/>
      <c r="H204" s="341"/>
      <c r="I204" s="341"/>
      <c r="J204" s="341"/>
      <c r="K204" s="341"/>
      <c r="L204" s="340"/>
      <c r="M204" s="336"/>
      <c r="N204" s="337"/>
      <c r="O204" s="337"/>
      <c r="P204" s="337"/>
      <c r="Q204" s="337"/>
      <c r="R204" s="337"/>
      <c r="S204" s="337"/>
      <c r="T204" s="337"/>
      <c r="U204" s="341"/>
      <c r="V204" s="341"/>
      <c r="X204" s="385"/>
      <c r="AB204" s="350"/>
      <c r="AC204" s="350"/>
    </row>
    <row r="205" spans="1:29" s="140" customFormat="1" x14ac:dyDescent="0.25">
      <c r="A205" s="341"/>
      <c r="B205" s="341"/>
      <c r="C205" s="341"/>
      <c r="D205" s="341"/>
      <c r="E205" s="341"/>
      <c r="F205" s="341"/>
      <c r="G205" s="341"/>
      <c r="H205" s="341"/>
      <c r="I205" s="341"/>
      <c r="J205" s="341"/>
      <c r="K205" s="341"/>
      <c r="L205" s="340"/>
      <c r="M205" s="336"/>
      <c r="N205" s="337"/>
      <c r="O205" s="337"/>
      <c r="P205" s="337"/>
      <c r="Q205" s="337"/>
      <c r="R205" s="337"/>
      <c r="S205" s="337"/>
      <c r="T205" s="337"/>
      <c r="U205" s="341"/>
      <c r="V205" s="341"/>
      <c r="X205" s="385"/>
      <c r="AB205" s="350"/>
      <c r="AC205" s="350"/>
    </row>
    <row r="206" spans="1:29" s="140" customFormat="1" x14ac:dyDescent="0.25">
      <c r="A206" s="341"/>
      <c r="B206" s="341"/>
      <c r="C206" s="341"/>
      <c r="D206" s="341"/>
      <c r="E206" s="341"/>
      <c r="F206" s="341"/>
      <c r="G206" s="341"/>
      <c r="H206" s="341"/>
      <c r="I206" s="341"/>
      <c r="J206" s="341"/>
      <c r="K206" s="341"/>
      <c r="L206" s="340"/>
      <c r="M206" s="336"/>
      <c r="N206" s="337"/>
      <c r="O206" s="337"/>
      <c r="P206" s="337"/>
      <c r="Q206" s="337"/>
      <c r="R206" s="337"/>
      <c r="S206" s="337"/>
      <c r="T206" s="337"/>
      <c r="U206" s="341"/>
      <c r="V206" s="341"/>
      <c r="X206" s="385"/>
      <c r="AB206" s="350"/>
      <c r="AC206" s="350"/>
    </row>
    <row r="207" spans="1:29" s="140" customFormat="1" x14ac:dyDescent="0.25">
      <c r="A207" s="341"/>
      <c r="B207" s="341"/>
      <c r="C207" s="341"/>
      <c r="D207" s="341"/>
      <c r="E207" s="341"/>
      <c r="F207" s="341"/>
      <c r="G207" s="341"/>
      <c r="H207" s="341"/>
      <c r="I207" s="341"/>
      <c r="J207" s="341"/>
      <c r="K207" s="341"/>
      <c r="L207" s="340"/>
      <c r="M207" s="336"/>
      <c r="N207" s="337"/>
      <c r="O207" s="337"/>
      <c r="P207" s="337"/>
      <c r="Q207" s="337"/>
      <c r="R207" s="337"/>
      <c r="S207" s="337"/>
      <c r="T207" s="337"/>
      <c r="U207" s="341"/>
      <c r="V207" s="341"/>
      <c r="X207" s="385"/>
      <c r="AB207" s="350"/>
      <c r="AC207" s="350"/>
    </row>
    <row r="208" spans="1:29" s="140" customFormat="1" x14ac:dyDescent="0.25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0"/>
      <c r="M208" s="336"/>
      <c r="N208" s="337"/>
      <c r="O208" s="337"/>
      <c r="P208" s="337"/>
      <c r="Q208" s="337"/>
      <c r="R208" s="337"/>
      <c r="S208" s="337"/>
      <c r="T208" s="337"/>
      <c r="U208" s="341"/>
      <c r="V208" s="341"/>
      <c r="X208" s="385"/>
      <c r="AB208" s="350"/>
      <c r="AC208" s="350"/>
    </row>
    <row r="209" spans="1:29" s="140" customFormat="1" x14ac:dyDescent="0.25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0"/>
      <c r="M209" s="336"/>
      <c r="N209" s="337"/>
      <c r="O209" s="337"/>
      <c r="P209" s="337"/>
      <c r="Q209" s="337"/>
      <c r="R209" s="337"/>
      <c r="S209" s="337"/>
      <c r="T209" s="337"/>
      <c r="U209" s="341"/>
      <c r="V209" s="341"/>
      <c r="X209" s="385"/>
      <c r="AB209" s="350"/>
      <c r="AC209" s="350"/>
    </row>
    <row r="210" spans="1:29" s="140" customFormat="1" x14ac:dyDescent="0.25">
      <c r="A210" s="341"/>
      <c r="B210" s="341"/>
      <c r="C210" s="341"/>
      <c r="D210" s="341"/>
      <c r="E210" s="341"/>
      <c r="F210" s="341"/>
      <c r="G210" s="341"/>
      <c r="H210" s="341"/>
      <c r="I210" s="341"/>
      <c r="J210" s="341"/>
      <c r="K210" s="341"/>
      <c r="L210" s="340"/>
      <c r="M210" s="336"/>
      <c r="N210" s="337"/>
      <c r="O210" s="337"/>
      <c r="P210" s="337"/>
      <c r="Q210" s="337"/>
      <c r="R210" s="337"/>
      <c r="S210" s="337"/>
      <c r="T210" s="337"/>
      <c r="U210" s="341"/>
      <c r="V210" s="341"/>
      <c r="X210" s="385"/>
      <c r="AB210" s="350"/>
      <c r="AC210" s="350"/>
    </row>
    <row r="211" spans="1:29" s="140" customFormat="1" x14ac:dyDescent="0.25">
      <c r="A211" s="341"/>
      <c r="B211" s="341"/>
      <c r="C211" s="341"/>
      <c r="D211" s="341"/>
      <c r="E211" s="341"/>
      <c r="F211" s="341"/>
      <c r="G211" s="341"/>
      <c r="H211" s="341"/>
      <c r="I211" s="341"/>
      <c r="J211" s="341"/>
      <c r="K211" s="341"/>
      <c r="L211" s="340"/>
      <c r="M211" s="336"/>
      <c r="N211" s="337"/>
      <c r="O211" s="337"/>
      <c r="P211" s="337"/>
      <c r="Q211" s="337"/>
      <c r="R211" s="337"/>
      <c r="S211" s="337"/>
      <c r="T211" s="337"/>
      <c r="U211" s="341"/>
      <c r="V211" s="341"/>
      <c r="X211" s="385"/>
      <c r="AB211" s="350"/>
      <c r="AC211" s="350"/>
    </row>
    <row r="212" spans="1:29" s="140" customFormat="1" x14ac:dyDescent="0.25">
      <c r="A212" s="341"/>
      <c r="B212" s="341"/>
      <c r="C212" s="341"/>
      <c r="D212" s="341"/>
      <c r="E212" s="341"/>
      <c r="F212" s="341"/>
      <c r="G212" s="341"/>
      <c r="H212" s="341"/>
      <c r="I212" s="341"/>
      <c r="J212" s="341"/>
      <c r="K212" s="341"/>
      <c r="L212" s="340"/>
      <c r="M212" s="336"/>
      <c r="N212" s="337"/>
      <c r="O212" s="337"/>
      <c r="P212" s="337"/>
      <c r="Q212" s="337"/>
      <c r="R212" s="337"/>
      <c r="S212" s="337"/>
      <c r="T212" s="337"/>
      <c r="U212" s="341"/>
      <c r="V212" s="341"/>
      <c r="X212" s="385"/>
      <c r="AB212" s="350"/>
      <c r="AC212" s="350"/>
    </row>
    <row r="213" spans="1:29" s="140" customFormat="1" x14ac:dyDescent="0.25">
      <c r="A213" s="341"/>
      <c r="B213" s="341"/>
      <c r="C213" s="341"/>
      <c r="D213" s="341"/>
      <c r="E213" s="341"/>
      <c r="F213" s="341"/>
      <c r="G213" s="341"/>
      <c r="H213" s="341"/>
      <c r="I213" s="341"/>
      <c r="J213" s="341"/>
      <c r="K213" s="341"/>
      <c r="L213" s="340"/>
      <c r="M213" s="336"/>
      <c r="N213" s="337"/>
      <c r="O213" s="337"/>
      <c r="P213" s="337"/>
      <c r="Q213" s="337"/>
      <c r="R213" s="337"/>
      <c r="S213" s="337"/>
      <c r="T213" s="337"/>
      <c r="U213" s="341"/>
      <c r="V213" s="341"/>
      <c r="X213" s="385"/>
      <c r="AB213" s="350"/>
      <c r="AC213" s="350"/>
    </row>
    <row r="214" spans="1:29" s="140" customFormat="1" x14ac:dyDescent="0.25">
      <c r="A214" s="341"/>
      <c r="B214" s="341"/>
      <c r="C214" s="341"/>
      <c r="D214" s="341"/>
      <c r="E214" s="341"/>
      <c r="F214" s="341"/>
      <c r="G214" s="341"/>
      <c r="H214" s="341"/>
      <c r="I214" s="341"/>
      <c r="J214" s="341"/>
      <c r="K214" s="341"/>
      <c r="L214" s="340"/>
      <c r="M214" s="336"/>
      <c r="N214" s="337"/>
      <c r="O214" s="337"/>
      <c r="P214" s="337"/>
      <c r="Q214" s="337"/>
      <c r="R214" s="337"/>
      <c r="S214" s="337"/>
      <c r="T214" s="337"/>
      <c r="U214" s="341"/>
      <c r="V214" s="341"/>
      <c r="X214" s="385"/>
      <c r="AB214" s="350"/>
      <c r="AC214" s="350"/>
    </row>
    <row r="215" spans="1:29" s="140" customFormat="1" x14ac:dyDescent="0.25">
      <c r="A215" s="341"/>
      <c r="B215" s="341"/>
      <c r="C215" s="341"/>
      <c r="D215" s="341"/>
      <c r="E215" s="341"/>
      <c r="F215" s="341"/>
      <c r="G215" s="341"/>
      <c r="H215" s="341"/>
      <c r="I215" s="341"/>
      <c r="J215" s="341"/>
      <c r="K215" s="341"/>
      <c r="L215" s="340"/>
      <c r="M215" s="336"/>
      <c r="N215" s="337"/>
      <c r="O215" s="337"/>
      <c r="P215" s="337"/>
      <c r="Q215" s="337"/>
      <c r="R215" s="337"/>
      <c r="S215" s="337"/>
      <c r="T215" s="337"/>
      <c r="U215" s="341"/>
      <c r="V215" s="341"/>
      <c r="X215" s="385"/>
      <c r="AB215" s="350"/>
      <c r="AC215" s="350"/>
    </row>
    <row r="216" spans="1:29" s="140" customFormat="1" x14ac:dyDescent="0.25">
      <c r="A216" s="341"/>
      <c r="B216" s="341"/>
      <c r="C216" s="341"/>
      <c r="D216" s="341"/>
      <c r="E216" s="341"/>
      <c r="F216" s="341"/>
      <c r="G216" s="341"/>
      <c r="H216" s="341"/>
      <c r="I216" s="341"/>
      <c r="J216" s="341"/>
      <c r="K216" s="341"/>
      <c r="L216" s="340"/>
      <c r="M216" s="336"/>
      <c r="N216" s="337"/>
      <c r="O216" s="337"/>
      <c r="P216" s="337"/>
      <c r="Q216" s="337"/>
      <c r="R216" s="337"/>
      <c r="S216" s="337"/>
      <c r="T216" s="337"/>
      <c r="U216" s="341"/>
      <c r="V216" s="341"/>
      <c r="X216" s="385"/>
      <c r="AB216" s="350"/>
      <c r="AC216" s="350"/>
    </row>
    <row r="217" spans="1:29" s="140" customFormat="1" x14ac:dyDescent="0.25">
      <c r="A217" s="341"/>
      <c r="B217" s="341"/>
      <c r="C217" s="341"/>
      <c r="D217" s="341"/>
      <c r="E217" s="341"/>
      <c r="F217" s="341"/>
      <c r="G217" s="341"/>
      <c r="H217" s="341"/>
      <c r="I217" s="341"/>
      <c r="J217" s="341"/>
      <c r="K217" s="341"/>
      <c r="L217" s="340"/>
      <c r="M217" s="336"/>
      <c r="N217" s="337"/>
      <c r="O217" s="337"/>
      <c r="P217" s="337"/>
      <c r="Q217" s="337"/>
      <c r="R217" s="337"/>
      <c r="S217" s="337"/>
      <c r="T217" s="337"/>
      <c r="U217" s="341"/>
      <c r="V217" s="341"/>
      <c r="X217" s="385"/>
      <c r="AB217" s="350"/>
      <c r="AC217" s="350"/>
    </row>
    <row r="218" spans="1:29" s="140" customFormat="1" x14ac:dyDescent="0.25">
      <c r="A218" s="341"/>
      <c r="B218" s="341"/>
      <c r="C218" s="341"/>
      <c r="D218" s="341"/>
      <c r="E218" s="341"/>
      <c r="F218" s="341"/>
      <c r="G218" s="341"/>
      <c r="H218" s="341"/>
      <c r="I218" s="341"/>
      <c r="J218" s="341"/>
      <c r="K218" s="341"/>
      <c r="L218" s="340"/>
      <c r="M218" s="336"/>
      <c r="N218" s="337"/>
      <c r="O218" s="337"/>
      <c r="P218" s="337"/>
      <c r="Q218" s="337"/>
      <c r="R218" s="337"/>
      <c r="S218" s="337"/>
      <c r="T218" s="337"/>
      <c r="U218" s="341"/>
      <c r="V218" s="341"/>
      <c r="X218" s="385"/>
      <c r="AB218" s="350"/>
      <c r="AC218" s="350"/>
    </row>
    <row r="219" spans="1:29" s="140" customFormat="1" x14ac:dyDescent="0.25">
      <c r="A219" s="341"/>
      <c r="B219" s="341"/>
      <c r="C219" s="341"/>
      <c r="D219" s="341"/>
      <c r="E219" s="341"/>
      <c r="F219" s="341"/>
      <c r="G219" s="341"/>
      <c r="H219" s="341"/>
      <c r="I219" s="341"/>
      <c r="J219" s="341"/>
      <c r="K219" s="341"/>
      <c r="L219" s="340"/>
      <c r="M219" s="336"/>
      <c r="N219" s="337"/>
      <c r="O219" s="337"/>
      <c r="P219" s="337"/>
      <c r="Q219" s="337"/>
      <c r="R219" s="337"/>
      <c r="S219" s="337"/>
      <c r="T219" s="337"/>
      <c r="U219" s="341"/>
      <c r="V219" s="341"/>
      <c r="X219" s="385"/>
      <c r="AB219" s="350"/>
      <c r="AC219" s="350"/>
    </row>
    <row r="220" spans="1:29" s="140" customFormat="1" x14ac:dyDescent="0.25">
      <c r="A220" s="341"/>
      <c r="B220" s="341"/>
      <c r="C220" s="341"/>
      <c r="D220" s="341"/>
      <c r="E220" s="341"/>
      <c r="F220" s="341"/>
      <c r="G220" s="341"/>
      <c r="H220" s="341"/>
      <c r="I220" s="341"/>
      <c r="J220" s="341"/>
      <c r="K220" s="341"/>
      <c r="L220" s="340"/>
      <c r="M220" s="336"/>
      <c r="N220" s="337"/>
      <c r="O220" s="337"/>
      <c r="P220" s="337"/>
      <c r="Q220" s="337"/>
      <c r="R220" s="337"/>
      <c r="S220" s="337"/>
      <c r="T220" s="337"/>
      <c r="U220" s="341"/>
      <c r="V220" s="341"/>
      <c r="X220" s="385"/>
      <c r="AB220" s="350"/>
      <c r="AC220" s="350"/>
    </row>
    <row r="221" spans="1:29" s="140" customFormat="1" x14ac:dyDescent="0.25">
      <c r="A221" s="341"/>
      <c r="B221" s="341"/>
      <c r="C221" s="341"/>
      <c r="D221" s="341"/>
      <c r="E221" s="341"/>
      <c r="F221" s="341"/>
      <c r="G221" s="341"/>
      <c r="H221" s="341"/>
      <c r="I221" s="341"/>
      <c r="J221" s="341"/>
      <c r="K221" s="341"/>
      <c r="L221" s="340"/>
      <c r="M221" s="336"/>
      <c r="N221" s="337"/>
      <c r="O221" s="337"/>
      <c r="P221" s="337"/>
      <c r="Q221" s="337"/>
      <c r="R221" s="337"/>
      <c r="S221" s="337"/>
      <c r="T221" s="337"/>
      <c r="U221" s="341"/>
      <c r="V221" s="341"/>
      <c r="X221" s="385"/>
      <c r="AB221" s="350"/>
      <c r="AC221" s="350"/>
    </row>
    <row r="222" spans="1:29" s="140" customFormat="1" x14ac:dyDescent="0.25">
      <c r="A222" s="341"/>
      <c r="B222" s="341"/>
      <c r="C222" s="341"/>
      <c r="D222" s="341"/>
      <c r="E222" s="341"/>
      <c r="F222" s="341"/>
      <c r="G222" s="341"/>
      <c r="H222" s="341"/>
      <c r="I222" s="341"/>
      <c r="J222" s="341"/>
      <c r="K222" s="341"/>
      <c r="L222" s="340"/>
      <c r="M222" s="336"/>
      <c r="N222" s="337"/>
      <c r="O222" s="337"/>
      <c r="P222" s="337"/>
      <c r="Q222" s="337"/>
      <c r="R222" s="337"/>
      <c r="S222" s="337"/>
      <c r="T222" s="337"/>
      <c r="U222" s="341"/>
      <c r="V222" s="341"/>
      <c r="X222" s="385"/>
      <c r="AB222" s="350"/>
      <c r="AC222" s="350"/>
    </row>
    <row r="223" spans="1:29" s="140" customFormat="1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0"/>
      <c r="M223" s="336"/>
      <c r="N223" s="337"/>
      <c r="O223" s="337"/>
      <c r="P223" s="337"/>
      <c r="Q223" s="337"/>
      <c r="R223" s="337"/>
      <c r="S223" s="337"/>
      <c r="T223" s="337"/>
      <c r="U223" s="341"/>
      <c r="V223" s="341"/>
      <c r="X223" s="385"/>
      <c r="AB223" s="350"/>
      <c r="AC223" s="350"/>
    </row>
    <row r="224" spans="1:29" s="140" customFormat="1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0"/>
      <c r="M224" s="336"/>
      <c r="N224" s="337"/>
      <c r="O224" s="337"/>
      <c r="P224" s="337"/>
      <c r="Q224" s="337"/>
      <c r="R224" s="337"/>
      <c r="S224" s="337"/>
      <c r="T224" s="337"/>
      <c r="U224" s="341"/>
      <c r="V224" s="341"/>
      <c r="X224" s="385"/>
      <c r="AB224" s="350"/>
      <c r="AC224" s="350"/>
    </row>
    <row r="225" spans="1:29" s="140" customFormat="1" x14ac:dyDescent="0.25">
      <c r="A225" s="341"/>
      <c r="B225" s="341"/>
      <c r="C225" s="341"/>
      <c r="D225" s="341"/>
      <c r="E225" s="341"/>
      <c r="F225" s="341"/>
      <c r="G225" s="341"/>
      <c r="H225" s="341"/>
      <c r="I225" s="341"/>
      <c r="J225" s="341"/>
      <c r="K225" s="341"/>
      <c r="L225" s="340"/>
      <c r="M225" s="336"/>
      <c r="N225" s="337"/>
      <c r="O225" s="337"/>
      <c r="P225" s="337"/>
      <c r="Q225" s="337"/>
      <c r="R225" s="337"/>
      <c r="S225" s="337"/>
      <c r="T225" s="337"/>
      <c r="U225" s="341"/>
      <c r="V225" s="341"/>
      <c r="X225" s="385"/>
      <c r="AB225" s="350"/>
      <c r="AC225" s="350"/>
    </row>
    <row r="226" spans="1:29" s="140" customFormat="1" x14ac:dyDescent="0.25">
      <c r="A226" s="341"/>
      <c r="B226" s="341"/>
      <c r="C226" s="341"/>
      <c r="D226" s="341"/>
      <c r="E226" s="341"/>
      <c r="F226" s="341"/>
      <c r="G226" s="341"/>
      <c r="H226" s="341"/>
      <c r="I226" s="341"/>
      <c r="J226" s="341"/>
      <c r="K226" s="341"/>
      <c r="L226" s="340"/>
      <c r="M226" s="336"/>
      <c r="N226" s="337"/>
      <c r="O226" s="337"/>
      <c r="P226" s="337"/>
      <c r="Q226" s="337"/>
      <c r="R226" s="337"/>
      <c r="S226" s="337"/>
      <c r="T226" s="337"/>
      <c r="U226" s="341"/>
      <c r="V226" s="341"/>
      <c r="X226" s="385"/>
      <c r="AB226" s="350"/>
      <c r="AC226" s="350"/>
    </row>
    <row r="227" spans="1:29" s="140" customFormat="1" x14ac:dyDescent="0.25">
      <c r="A227" s="341"/>
      <c r="B227" s="341"/>
      <c r="C227" s="341"/>
      <c r="D227" s="341"/>
      <c r="E227" s="341"/>
      <c r="F227" s="341"/>
      <c r="G227" s="341"/>
      <c r="H227" s="341"/>
      <c r="I227" s="341"/>
      <c r="J227" s="341"/>
      <c r="K227" s="341"/>
      <c r="L227" s="340"/>
      <c r="M227" s="336"/>
      <c r="N227" s="337"/>
      <c r="O227" s="337"/>
      <c r="P227" s="337"/>
      <c r="Q227" s="337"/>
      <c r="R227" s="337"/>
      <c r="S227" s="337"/>
      <c r="T227" s="337"/>
      <c r="U227" s="341"/>
      <c r="V227" s="341"/>
      <c r="X227" s="385"/>
      <c r="AB227" s="350"/>
      <c r="AC227" s="350"/>
    </row>
    <row r="228" spans="1:29" s="140" customFormat="1" x14ac:dyDescent="0.25">
      <c r="A228" s="341"/>
      <c r="B228" s="341"/>
      <c r="C228" s="341"/>
      <c r="D228" s="341"/>
      <c r="E228" s="341"/>
      <c r="F228" s="341"/>
      <c r="G228" s="341"/>
      <c r="H228" s="341"/>
      <c r="I228" s="341"/>
      <c r="J228" s="341"/>
      <c r="K228" s="341"/>
      <c r="L228" s="340"/>
      <c r="M228" s="336"/>
      <c r="N228" s="337"/>
      <c r="O228" s="337"/>
      <c r="P228" s="337"/>
      <c r="Q228" s="337"/>
      <c r="R228" s="337"/>
      <c r="S228" s="337"/>
      <c r="T228" s="337"/>
      <c r="U228" s="341"/>
      <c r="V228" s="341"/>
      <c r="X228" s="385"/>
      <c r="AB228" s="350"/>
      <c r="AC228" s="350"/>
    </row>
    <row r="229" spans="1:29" s="140" customFormat="1" x14ac:dyDescent="0.25">
      <c r="A229" s="341"/>
      <c r="B229" s="341"/>
      <c r="C229" s="341"/>
      <c r="D229" s="341"/>
      <c r="E229" s="341"/>
      <c r="F229" s="341"/>
      <c r="G229" s="341"/>
      <c r="H229" s="341"/>
      <c r="I229" s="341"/>
      <c r="J229" s="341"/>
      <c r="K229" s="341"/>
      <c r="L229" s="340"/>
      <c r="M229" s="336"/>
      <c r="N229" s="337"/>
      <c r="O229" s="337"/>
      <c r="P229" s="337"/>
      <c r="Q229" s="337"/>
      <c r="R229" s="337"/>
      <c r="S229" s="337"/>
      <c r="T229" s="337"/>
      <c r="U229" s="341"/>
      <c r="V229" s="341"/>
      <c r="X229" s="385"/>
      <c r="AB229" s="350"/>
      <c r="AC229" s="350"/>
    </row>
    <row r="230" spans="1:29" s="140" customFormat="1" x14ac:dyDescent="0.25">
      <c r="A230" s="341"/>
      <c r="B230" s="341"/>
      <c r="C230" s="341"/>
      <c r="D230" s="341"/>
      <c r="E230" s="341"/>
      <c r="F230" s="341"/>
      <c r="G230" s="341"/>
      <c r="H230" s="341"/>
      <c r="I230" s="341"/>
      <c r="J230" s="341"/>
      <c r="K230" s="341"/>
      <c r="L230" s="340"/>
      <c r="M230" s="336"/>
      <c r="N230" s="337"/>
      <c r="O230" s="337"/>
      <c r="P230" s="337"/>
      <c r="Q230" s="337"/>
      <c r="R230" s="337"/>
      <c r="S230" s="337"/>
      <c r="T230" s="337"/>
      <c r="U230" s="341"/>
      <c r="V230" s="341"/>
      <c r="X230" s="385"/>
      <c r="AB230" s="350"/>
      <c r="AC230" s="350"/>
    </row>
    <row r="231" spans="1:29" s="140" customFormat="1" x14ac:dyDescent="0.25">
      <c r="A231" s="341"/>
      <c r="B231" s="341"/>
      <c r="C231" s="341"/>
      <c r="D231" s="341"/>
      <c r="E231" s="341"/>
      <c r="F231" s="341"/>
      <c r="G231" s="341"/>
      <c r="H231" s="341"/>
      <c r="I231" s="341"/>
      <c r="J231" s="341"/>
      <c r="K231" s="341"/>
      <c r="L231" s="340"/>
      <c r="M231" s="336"/>
      <c r="N231" s="337"/>
      <c r="O231" s="337"/>
      <c r="P231" s="337"/>
      <c r="Q231" s="337"/>
      <c r="R231" s="337"/>
      <c r="S231" s="337"/>
      <c r="T231" s="337"/>
      <c r="U231" s="341"/>
      <c r="V231" s="341"/>
      <c r="X231" s="385"/>
      <c r="AB231" s="350"/>
      <c r="AC231" s="350"/>
    </row>
    <row r="232" spans="1:29" s="140" customFormat="1" x14ac:dyDescent="0.25">
      <c r="A232" s="341"/>
      <c r="B232" s="341"/>
      <c r="C232" s="341"/>
      <c r="D232" s="341"/>
      <c r="E232" s="341"/>
      <c r="F232" s="341"/>
      <c r="G232" s="341"/>
      <c r="H232" s="341"/>
      <c r="I232" s="341"/>
      <c r="J232" s="341"/>
      <c r="K232" s="341"/>
      <c r="L232" s="340"/>
      <c r="M232" s="336"/>
      <c r="N232" s="337"/>
      <c r="O232" s="337"/>
      <c r="P232" s="337"/>
      <c r="Q232" s="337"/>
      <c r="R232" s="337"/>
      <c r="S232" s="337"/>
      <c r="T232" s="337"/>
      <c r="U232" s="341"/>
      <c r="V232" s="341"/>
      <c r="X232" s="385"/>
      <c r="AB232" s="350"/>
      <c r="AC232" s="350"/>
    </row>
    <row r="233" spans="1:29" s="140" customFormat="1" x14ac:dyDescent="0.25">
      <c r="A233" s="341"/>
      <c r="B233" s="341"/>
      <c r="C233" s="341"/>
      <c r="D233" s="341"/>
      <c r="E233" s="341"/>
      <c r="F233" s="341"/>
      <c r="G233" s="341"/>
      <c r="H233" s="341"/>
      <c r="I233" s="341"/>
      <c r="J233" s="341"/>
      <c r="K233" s="341"/>
      <c r="L233" s="340"/>
      <c r="M233" s="336"/>
      <c r="N233" s="337"/>
      <c r="O233" s="337"/>
      <c r="P233" s="337"/>
      <c r="Q233" s="337"/>
      <c r="R233" s="337"/>
      <c r="S233" s="337"/>
      <c r="T233" s="337"/>
      <c r="U233" s="341"/>
      <c r="V233" s="341"/>
      <c r="X233" s="385"/>
      <c r="AB233" s="350"/>
      <c r="AC233" s="350"/>
    </row>
    <row r="234" spans="1:29" s="140" customFormat="1" x14ac:dyDescent="0.25">
      <c r="A234" s="341"/>
      <c r="B234" s="341"/>
      <c r="C234" s="341"/>
      <c r="D234" s="341"/>
      <c r="E234" s="341"/>
      <c r="F234" s="341"/>
      <c r="G234" s="341"/>
      <c r="H234" s="341"/>
      <c r="I234" s="341"/>
      <c r="J234" s="341"/>
      <c r="K234" s="341"/>
      <c r="L234" s="340"/>
      <c r="M234" s="336"/>
      <c r="N234" s="337"/>
      <c r="O234" s="337"/>
      <c r="P234" s="337"/>
      <c r="Q234" s="337"/>
      <c r="R234" s="337"/>
      <c r="S234" s="337"/>
      <c r="T234" s="337"/>
      <c r="U234" s="341"/>
      <c r="V234" s="341"/>
      <c r="X234" s="385"/>
      <c r="AB234" s="350"/>
      <c r="AC234" s="350"/>
    </row>
    <row r="235" spans="1:29" s="140" customFormat="1" x14ac:dyDescent="0.25">
      <c r="A235" s="341"/>
      <c r="B235" s="341"/>
      <c r="C235" s="341"/>
      <c r="D235" s="341"/>
      <c r="E235" s="341"/>
      <c r="F235" s="341"/>
      <c r="G235" s="341"/>
      <c r="H235" s="341"/>
      <c r="I235" s="341"/>
      <c r="J235" s="341"/>
      <c r="K235" s="341"/>
      <c r="L235" s="340"/>
      <c r="M235" s="336"/>
      <c r="N235" s="337"/>
      <c r="O235" s="337"/>
      <c r="P235" s="337"/>
      <c r="Q235" s="337"/>
      <c r="R235" s="337"/>
      <c r="S235" s="337"/>
      <c r="T235" s="337"/>
      <c r="U235" s="341"/>
      <c r="V235" s="341"/>
      <c r="X235" s="385"/>
      <c r="AB235" s="350"/>
      <c r="AC235" s="350"/>
    </row>
    <row r="236" spans="1:29" s="140" customFormat="1" x14ac:dyDescent="0.25">
      <c r="A236" s="341"/>
      <c r="B236" s="341"/>
      <c r="C236" s="341"/>
      <c r="D236" s="341"/>
      <c r="E236" s="341"/>
      <c r="F236" s="341"/>
      <c r="G236" s="341"/>
      <c r="H236" s="341"/>
      <c r="I236" s="341"/>
      <c r="J236" s="341"/>
      <c r="K236" s="341"/>
      <c r="L236" s="340"/>
      <c r="M236" s="336"/>
      <c r="N236" s="337"/>
      <c r="O236" s="337"/>
      <c r="P236" s="337"/>
      <c r="Q236" s="337"/>
      <c r="R236" s="337"/>
      <c r="S236" s="337"/>
      <c r="T236" s="337"/>
      <c r="U236" s="341"/>
      <c r="V236" s="341"/>
      <c r="X236" s="385"/>
      <c r="AB236" s="350"/>
      <c r="AC236" s="350"/>
    </row>
    <row r="237" spans="1:29" s="140" customFormat="1" x14ac:dyDescent="0.25">
      <c r="A237" s="341"/>
      <c r="B237" s="341"/>
      <c r="C237" s="341"/>
      <c r="D237" s="341"/>
      <c r="E237" s="341"/>
      <c r="F237" s="341"/>
      <c r="G237" s="341"/>
      <c r="H237" s="341"/>
      <c r="I237" s="341"/>
      <c r="J237" s="341"/>
      <c r="K237" s="341"/>
      <c r="L237" s="340"/>
      <c r="M237" s="336"/>
      <c r="N237" s="337"/>
      <c r="O237" s="337"/>
      <c r="P237" s="337"/>
      <c r="Q237" s="337"/>
      <c r="R237" s="337"/>
      <c r="S237" s="337"/>
      <c r="T237" s="337"/>
      <c r="U237" s="341"/>
      <c r="V237" s="341"/>
      <c r="X237" s="385"/>
      <c r="AB237" s="350"/>
      <c r="AC237" s="350"/>
    </row>
    <row r="238" spans="1:29" s="140" customFormat="1" x14ac:dyDescent="0.25">
      <c r="A238" s="341"/>
      <c r="B238" s="341"/>
      <c r="C238" s="341"/>
      <c r="D238" s="341"/>
      <c r="E238" s="341"/>
      <c r="F238" s="341"/>
      <c r="G238" s="341"/>
      <c r="H238" s="341"/>
      <c r="I238" s="341"/>
      <c r="J238" s="341"/>
      <c r="K238" s="341"/>
      <c r="L238" s="340"/>
      <c r="M238" s="336"/>
      <c r="N238" s="337"/>
      <c r="O238" s="337"/>
      <c r="P238" s="337"/>
      <c r="Q238" s="337"/>
      <c r="R238" s="337"/>
      <c r="S238" s="337"/>
      <c r="T238" s="337"/>
      <c r="U238" s="341"/>
      <c r="V238" s="341"/>
      <c r="X238" s="385"/>
      <c r="AB238" s="350"/>
      <c r="AC238" s="350"/>
    </row>
    <row r="239" spans="1:29" s="140" customFormat="1" x14ac:dyDescent="0.25">
      <c r="A239" s="341"/>
      <c r="B239" s="341"/>
      <c r="C239" s="341"/>
      <c r="D239" s="341"/>
      <c r="E239" s="341"/>
      <c r="F239" s="341"/>
      <c r="G239" s="341"/>
      <c r="H239" s="341"/>
      <c r="I239" s="341"/>
      <c r="J239" s="341"/>
      <c r="K239" s="341"/>
      <c r="L239" s="340"/>
      <c r="M239" s="336"/>
      <c r="N239" s="337"/>
      <c r="O239" s="337"/>
      <c r="P239" s="337"/>
      <c r="Q239" s="337"/>
      <c r="R239" s="337"/>
      <c r="S239" s="337"/>
      <c r="T239" s="337"/>
      <c r="U239" s="341"/>
      <c r="V239" s="341"/>
      <c r="X239" s="385"/>
      <c r="AB239" s="350"/>
      <c r="AC239" s="350"/>
    </row>
    <row r="240" spans="1:29" s="140" customFormat="1" x14ac:dyDescent="0.25">
      <c r="A240" s="341"/>
      <c r="B240" s="341"/>
      <c r="C240" s="341"/>
      <c r="D240" s="341"/>
      <c r="E240" s="341"/>
      <c r="F240" s="341"/>
      <c r="G240" s="341"/>
      <c r="H240" s="341"/>
      <c r="I240" s="341"/>
      <c r="J240" s="341"/>
      <c r="K240" s="341"/>
      <c r="L240" s="340"/>
      <c r="M240" s="336"/>
      <c r="N240" s="337"/>
      <c r="O240" s="337"/>
      <c r="P240" s="337"/>
      <c r="Q240" s="337"/>
      <c r="R240" s="337"/>
      <c r="S240" s="337"/>
      <c r="T240" s="337"/>
      <c r="U240" s="341"/>
      <c r="V240" s="341"/>
      <c r="X240" s="385"/>
      <c r="AB240" s="350"/>
      <c r="AC240" s="350"/>
    </row>
    <row r="241" spans="1:29" s="140" customFormat="1" x14ac:dyDescent="0.25">
      <c r="A241" s="341"/>
      <c r="B241" s="341"/>
      <c r="C241" s="341"/>
      <c r="D241" s="341"/>
      <c r="E241" s="341"/>
      <c r="F241" s="341"/>
      <c r="G241" s="341"/>
      <c r="H241" s="341"/>
      <c r="I241" s="341"/>
      <c r="J241" s="341"/>
      <c r="K241" s="341"/>
      <c r="L241" s="340"/>
      <c r="M241" s="336"/>
      <c r="N241" s="337"/>
      <c r="O241" s="337"/>
      <c r="P241" s="337"/>
      <c r="Q241" s="337"/>
      <c r="R241" s="337"/>
      <c r="S241" s="337"/>
      <c r="T241" s="337"/>
      <c r="U241" s="341"/>
      <c r="V241" s="341"/>
      <c r="X241" s="385"/>
      <c r="AB241" s="350"/>
      <c r="AC241" s="350"/>
    </row>
    <row r="242" spans="1:29" s="140" customFormat="1" x14ac:dyDescent="0.25">
      <c r="A242" s="341"/>
      <c r="B242" s="341"/>
      <c r="C242" s="341"/>
      <c r="D242" s="341"/>
      <c r="E242" s="341"/>
      <c r="F242" s="341"/>
      <c r="G242" s="341"/>
      <c r="H242" s="341"/>
      <c r="I242" s="341"/>
      <c r="J242" s="341"/>
      <c r="K242" s="341"/>
      <c r="L242" s="340"/>
      <c r="M242" s="336"/>
      <c r="N242" s="337"/>
      <c r="O242" s="337"/>
      <c r="P242" s="337"/>
      <c r="Q242" s="337"/>
      <c r="R242" s="337"/>
      <c r="S242" s="337"/>
      <c r="T242" s="337"/>
      <c r="U242" s="341"/>
      <c r="V242" s="341"/>
      <c r="X242" s="385"/>
      <c r="AB242" s="350"/>
      <c r="AC242" s="350"/>
    </row>
    <row r="243" spans="1:29" s="140" customFormat="1" x14ac:dyDescent="0.25">
      <c r="A243" s="341"/>
      <c r="B243" s="341"/>
      <c r="C243" s="341"/>
      <c r="D243" s="341"/>
      <c r="E243" s="341"/>
      <c r="F243" s="341"/>
      <c r="G243" s="341"/>
      <c r="H243" s="341"/>
      <c r="I243" s="341"/>
      <c r="J243" s="341"/>
      <c r="K243" s="341"/>
      <c r="L243" s="340"/>
      <c r="M243" s="336"/>
      <c r="N243" s="337"/>
      <c r="O243" s="337"/>
      <c r="P243" s="337"/>
      <c r="Q243" s="337"/>
      <c r="R243" s="337"/>
      <c r="S243" s="337"/>
      <c r="T243" s="337"/>
      <c r="U243" s="341"/>
      <c r="V243" s="341"/>
      <c r="X243" s="385"/>
      <c r="AB243" s="350"/>
      <c r="AC243" s="350"/>
    </row>
    <row r="244" spans="1:29" s="140" customFormat="1" x14ac:dyDescent="0.25">
      <c r="A244" s="341"/>
      <c r="B244" s="341"/>
      <c r="C244" s="341"/>
      <c r="D244" s="341"/>
      <c r="E244" s="341"/>
      <c r="F244" s="341"/>
      <c r="G244" s="341"/>
      <c r="H244" s="341"/>
      <c r="I244" s="341"/>
      <c r="J244" s="341"/>
      <c r="K244" s="341"/>
      <c r="L244" s="340"/>
      <c r="M244" s="336"/>
      <c r="N244" s="337"/>
      <c r="O244" s="337"/>
      <c r="P244" s="337"/>
      <c r="Q244" s="337"/>
      <c r="R244" s="337"/>
      <c r="S244" s="337"/>
      <c r="T244" s="337"/>
      <c r="U244" s="341"/>
      <c r="V244" s="341"/>
      <c r="X244" s="385"/>
      <c r="AB244" s="350"/>
      <c r="AC244" s="350"/>
    </row>
    <row r="245" spans="1:29" s="140" customFormat="1" x14ac:dyDescent="0.25">
      <c r="A245" s="341"/>
      <c r="B245" s="341"/>
      <c r="C245" s="341"/>
      <c r="D245" s="341"/>
      <c r="E245" s="341"/>
      <c r="F245" s="341"/>
      <c r="G245" s="341"/>
      <c r="H245" s="341"/>
      <c r="I245" s="341"/>
      <c r="J245" s="341"/>
      <c r="K245" s="341"/>
      <c r="L245" s="340"/>
      <c r="M245" s="336"/>
      <c r="N245" s="337"/>
      <c r="O245" s="337"/>
      <c r="P245" s="337"/>
      <c r="Q245" s="337"/>
      <c r="R245" s="337"/>
      <c r="S245" s="337"/>
      <c r="T245" s="337"/>
      <c r="U245" s="341"/>
      <c r="V245" s="341"/>
      <c r="X245" s="385"/>
      <c r="AB245" s="350"/>
      <c r="AC245" s="350"/>
    </row>
    <row r="246" spans="1:29" s="140" customFormat="1" x14ac:dyDescent="0.25">
      <c r="A246" s="341"/>
      <c r="B246" s="341"/>
      <c r="C246" s="341"/>
      <c r="D246" s="341"/>
      <c r="E246" s="341"/>
      <c r="F246" s="341"/>
      <c r="G246" s="341"/>
      <c r="H246" s="341"/>
      <c r="I246" s="341"/>
      <c r="J246" s="341"/>
      <c r="K246" s="341"/>
      <c r="L246" s="340"/>
      <c r="M246" s="336"/>
      <c r="N246" s="337"/>
      <c r="O246" s="337"/>
      <c r="P246" s="337"/>
      <c r="Q246" s="337"/>
      <c r="R246" s="337"/>
      <c r="S246" s="337"/>
      <c r="T246" s="337"/>
      <c r="U246" s="341"/>
      <c r="V246" s="341"/>
      <c r="X246" s="385"/>
      <c r="AB246" s="350"/>
      <c r="AC246" s="350"/>
    </row>
    <row r="247" spans="1:29" s="140" customFormat="1" x14ac:dyDescent="0.25">
      <c r="A247" s="341"/>
      <c r="B247" s="341"/>
      <c r="C247" s="341"/>
      <c r="D247" s="341"/>
      <c r="E247" s="341"/>
      <c r="F247" s="341"/>
      <c r="G247" s="341"/>
      <c r="H247" s="341"/>
      <c r="I247" s="341"/>
      <c r="J247" s="341"/>
      <c r="K247" s="341"/>
      <c r="L247" s="340"/>
      <c r="M247" s="336"/>
      <c r="N247" s="337"/>
      <c r="O247" s="337"/>
      <c r="P247" s="337"/>
      <c r="Q247" s="337"/>
      <c r="R247" s="337"/>
      <c r="S247" s="337"/>
      <c r="T247" s="337"/>
      <c r="U247" s="341"/>
      <c r="V247" s="341"/>
      <c r="X247" s="385"/>
      <c r="AB247" s="350"/>
      <c r="AC247" s="350"/>
    </row>
    <row r="248" spans="1:29" s="140" customFormat="1" x14ac:dyDescent="0.25">
      <c r="A248" s="341"/>
      <c r="B248" s="341"/>
      <c r="C248" s="341"/>
      <c r="D248" s="341"/>
      <c r="E248" s="341"/>
      <c r="F248" s="341"/>
      <c r="G248" s="341"/>
      <c r="H248" s="341"/>
      <c r="I248" s="341"/>
      <c r="J248" s="341"/>
      <c r="K248" s="341"/>
      <c r="L248" s="340"/>
      <c r="M248" s="336"/>
      <c r="N248" s="337"/>
      <c r="O248" s="337"/>
      <c r="P248" s="337"/>
      <c r="Q248" s="337"/>
      <c r="R248" s="337"/>
      <c r="S248" s="337"/>
      <c r="T248" s="337"/>
      <c r="U248" s="341"/>
      <c r="V248" s="341"/>
      <c r="X248" s="385"/>
      <c r="AB248" s="350"/>
      <c r="AC248" s="350"/>
    </row>
    <row r="249" spans="1:29" s="140" customFormat="1" x14ac:dyDescent="0.25">
      <c r="A249" s="341"/>
      <c r="B249" s="341"/>
      <c r="C249" s="341"/>
      <c r="D249" s="341"/>
      <c r="E249" s="341"/>
      <c r="F249" s="341"/>
      <c r="G249" s="341"/>
      <c r="H249" s="341"/>
      <c r="I249" s="341"/>
      <c r="J249" s="341"/>
      <c r="K249" s="341"/>
      <c r="L249" s="340"/>
      <c r="M249" s="336"/>
      <c r="N249" s="337"/>
      <c r="O249" s="337"/>
      <c r="P249" s="337"/>
      <c r="Q249" s="337"/>
      <c r="R249" s="337"/>
      <c r="S249" s="337"/>
      <c r="T249" s="337"/>
      <c r="U249" s="341"/>
      <c r="V249" s="341"/>
      <c r="X249" s="385"/>
      <c r="AB249" s="350"/>
      <c r="AC249" s="350"/>
    </row>
    <row r="250" spans="1:29" s="140" customFormat="1" x14ac:dyDescent="0.25">
      <c r="A250" s="341"/>
      <c r="B250" s="341"/>
      <c r="C250" s="341"/>
      <c r="D250" s="341"/>
      <c r="E250" s="341"/>
      <c r="F250" s="341"/>
      <c r="G250" s="341"/>
      <c r="H250" s="341"/>
      <c r="I250" s="341"/>
      <c r="J250" s="341"/>
      <c r="K250" s="341"/>
      <c r="L250" s="340"/>
      <c r="M250" s="336"/>
      <c r="N250" s="337"/>
      <c r="O250" s="337"/>
      <c r="P250" s="337"/>
      <c r="Q250" s="337"/>
      <c r="R250" s="337"/>
      <c r="S250" s="337"/>
      <c r="T250" s="337"/>
      <c r="U250" s="341"/>
      <c r="V250" s="341"/>
      <c r="X250" s="385"/>
      <c r="AB250" s="350"/>
      <c r="AC250" s="350"/>
    </row>
    <row r="251" spans="1:29" s="140" customFormat="1" x14ac:dyDescent="0.25">
      <c r="A251" s="341"/>
      <c r="B251" s="341"/>
      <c r="C251" s="341"/>
      <c r="D251" s="341"/>
      <c r="E251" s="341"/>
      <c r="F251" s="341"/>
      <c r="G251" s="341"/>
      <c r="H251" s="341"/>
      <c r="I251" s="341"/>
      <c r="J251" s="341"/>
      <c r="K251" s="341"/>
      <c r="L251" s="340"/>
      <c r="M251" s="336"/>
      <c r="N251" s="337"/>
      <c r="O251" s="337"/>
      <c r="P251" s="337"/>
      <c r="Q251" s="337"/>
      <c r="R251" s="337"/>
      <c r="S251" s="337"/>
      <c r="T251" s="337"/>
      <c r="U251" s="341"/>
      <c r="V251" s="341"/>
      <c r="X251" s="385"/>
      <c r="AB251" s="350"/>
      <c r="AC251" s="350"/>
    </row>
    <row r="252" spans="1:29" s="140" customFormat="1" x14ac:dyDescent="0.25">
      <c r="A252" s="341"/>
      <c r="B252" s="341"/>
      <c r="C252" s="341"/>
      <c r="D252" s="341"/>
      <c r="E252" s="341"/>
      <c r="F252" s="341"/>
      <c r="G252" s="341"/>
      <c r="H252" s="341"/>
      <c r="I252" s="341"/>
      <c r="J252" s="341"/>
      <c r="K252" s="341"/>
      <c r="L252" s="340"/>
      <c r="M252" s="336"/>
      <c r="N252" s="337"/>
      <c r="O252" s="337"/>
      <c r="P252" s="337"/>
      <c r="Q252" s="337"/>
      <c r="R252" s="337"/>
      <c r="S252" s="337"/>
      <c r="T252" s="337"/>
      <c r="U252" s="341"/>
      <c r="V252" s="341"/>
      <c r="X252" s="385"/>
      <c r="AB252" s="350"/>
      <c r="AC252" s="350"/>
    </row>
    <row r="253" spans="1:29" s="140" customFormat="1" x14ac:dyDescent="0.25">
      <c r="A253" s="341"/>
      <c r="B253" s="341"/>
      <c r="C253" s="341"/>
      <c r="D253" s="341"/>
      <c r="E253" s="341"/>
      <c r="F253" s="341"/>
      <c r="G253" s="341"/>
      <c r="H253" s="341"/>
      <c r="I253" s="341"/>
      <c r="J253" s="341"/>
      <c r="K253" s="341"/>
      <c r="L253" s="340"/>
      <c r="M253" s="336"/>
      <c r="N253" s="337"/>
      <c r="O253" s="337"/>
      <c r="P253" s="337"/>
      <c r="Q253" s="337"/>
      <c r="R253" s="337"/>
      <c r="S253" s="337"/>
      <c r="T253" s="337"/>
      <c r="U253" s="341"/>
      <c r="V253" s="341"/>
      <c r="X253" s="385"/>
      <c r="AB253" s="350"/>
      <c r="AC253" s="350"/>
    </row>
    <row r="254" spans="1:29" s="140" customFormat="1" x14ac:dyDescent="0.25">
      <c r="A254" s="341"/>
      <c r="B254" s="341"/>
      <c r="C254" s="341"/>
      <c r="D254" s="341"/>
      <c r="E254" s="341"/>
      <c r="F254" s="341"/>
      <c r="G254" s="341"/>
      <c r="H254" s="341"/>
      <c r="I254" s="341"/>
      <c r="J254" s="341"/>
      <c r="K254" s="341"/>
      <c r="L254" s="340"/>
      <c r="M254" s="336"/>
      <c r="N254" s="337"/>
      <c r="O254" s="337"/>
      <c r="P254" s="337"/>
      <c r="Q254" s="337"/>
      <c r="R254" s="337"/>
      <c r="S254" s="337"/>
      <c r="T254" s="337"/>
      <c r="U254" s="341"/>
      <c r="V254" s="341"/>
      <c r="X254" s="385"/>
      <c r="AB254" s="350"/>
      <c r="AC254" s="350"/>
    </row>
    <row r="255" spans="1:29" s="140" customFormat="1" x14ac:dyDescent="0.25">
      <c r="A255" s="341"/>
      <c r="B255" s="341"/>
      <c r="C255" s="341"/>
      <c r="D255" s="341"/>
      <c r="E255" s="341"/>
      <c r="F255" s="341"/>
      <c r="G255" s="341"/>
      <c r="H255" s="341"/>
      <c r="I255" s="341"/>
      <c r="J255" s="341"/>
      <c r="K255" s="341"/>
      <c r="L255" s="340"/>
      <c r="M255" s="336"/>
      <c r="N255" s="337"/>
      <c r="O255" s="337"/>
      <c r="P255" s="337"/>
      <c r="Q255" s="337"/>
      <c r="R255" s="337"/>
      <c r="S255" s="337"/>
      <c r="T255" s="337"/>
      <c r="U255" s="341"/>
      <c r="V255" s="341"/>
      <c r="X255" s="385"/>
      <c r="AB255" s="350"/>
      <c r="AC255" s="350"/>
    </row>
    <row r="256" spans="1:29" s="140" customFormat="1" x14ac:dyDescent="0.25">
      <c r="A256" s="341"/>
      <c r="B256" s="341"/>
      <c r="C256" s="341"/>
      <c r="D256" s="341"/>
      <c r="E256" s="341"/>
      <c r="F256" s="341"/>
      <c r="G256" s="341"/>
      <c r="H256" s="341"/>
      <c r="I256" s="341"/>
      <c r="J256" s="341"/>
      <c r="K256" s="341"/>
      <c r="L256" s="340"/>
      <c r="M256" s="336"/>
      <c r="N256" s="337"/>
      <c r="O256" s="337"/>
      <c r="P256" s="337"/>
      <c r="Q256" s="337"/>
      <c r="R256" s="337"/>
      <c r="S256" s="337"/>
      <c r="T256" s="337"/>
      <c r="U256" s="341"/>
      <c r="V256" s="341"/>
      <c r="X256" s="385"/>
      <c r="AB256" s="350"/>
      <c r="AC256" s="350"/>
    </row>
    <row r="257" spans="1:29" s="140" customFormat="1" x14ac:dyDescent="0.25">
      <c r="A257" s="341"/>
      <c r="B257" s="341"/>
      <c r="C257" s="341"/>
      <c r="D257" s="341"/>
      <c r="E257" s="341"/>
      <c r="F257" s="341"/>
      <c r="G257" s="341"/>
      <c r="H257" s="341"/>
      <c r="I257" s="341"/>
      <c r="J257" s="341"/>
      <c r="K257" s="341"/>
      <c r="L257" s="340"/>
      <c r="M257" s="336"/>
      <c r="N257" s="337"/>
      <c r="O257" s="337"/>
      <c r="P257" s="337"/>
      <c r="Q257" s="337"/>
      <c r="R257" s="337"/>
      <c r="S257" s="337"/>
      <c r="T257" s="337"/>
      <c r="U257" s="341"/>
      <c r="V257" s="341"/>
      <c r="X257" s="385"/>
      <c r="AB257" s="350"/>
      <c r="AC257" s="350"/>
    </row>
    <row r="258" spans="1:29" s="140" customFormat="1" x14ac:dyDescent="0.25">
      <c r="A258" s="341"/>
      <c r="B258" s="341"/>
      <c r="C258" s="341"/>
      <c r="D258" s="341"/>
      <c r="E258" s="341"/>
      <c r="F258" s="341"/>
      <c r="G258" s="341"/>
      <c r="H258" s="341"/>
      <c r="I258" s="341"/>
      <c r="J258" s="341"/>
      <c r="K258" s="341"/>
      <c r="L258" s="340"/>
      <c r="M258" s="336"/>
      <c r="N258" s="337"/>
      <c r="O258" s="337"/>
      <c r="P258" s="337"/>
      <c r="Q258" s="337"/>
      <c r="R258" s="337"/>
      <c r="S258" s="337"/>
      <c r="T258" s="337"/>
      <c r="U258" s="341"/>
      <c r="V258" s="341"/>
      <c r="X258" s="385"/>
      <c r="AB258" s="350"/>
      <c r="AC258" s="350"/>
    </row>
    <row r="259" spans="1:29" s="140" customFormat="1" x14ac:dyDescent="0.25">
      <c r="A259" s="341"/>
      <c r="B259" s="341"/>
      <c r="C259" s="341"/>
      <c r="D259" s="341"/>
      <c r="E259" s="341"/>
      <c r="F259" s="341"/>
      <c r="G259" s="341"/>
      <c r="H259" s="341"/>
      <c r="I259" s="341"/>
      <c r="J259" s="341"/>
      <c r="K259" s="341"/>
      <c r="L259" s="340"/>
      <c r="M259" s="336"/>
      <c r="N259" s="337"/>
      <c r="O259" s="337"/>
      <c r="P259" s="337"/>
      <c r="Q259" s="337"/>
      <c r="R259" s="337"/>
      <c r="S259" s="337"/>
      <c r="T259" s="337"/>
      <c r="U259" s="341"/>
      <c r="V259" s="341"/>
      <c r="X259" s="385"/>
      <c r="AB259" s="350"/>
      <c r="AC259" s="350"/>
    </row>
    <row r="260" spans="1:29" s="140" customFormat="1" x14ac:dyDescent="0.25">
      <c r="A260" s="341"/>
      <c r="B260" s="341"/>
      <c r="C260" s="341"/>
      <c r="D260" s="341"/>
      <c r="E260" s="341"/>
      <c r="F260" s="341"/>
      <c r="G260" s="341"/>
      <c r="H260" s="341"/>
      <c r="I260" s="341"/>
      <c r="J260" s="341"/>
      <c r="K260" s="341"/>
      <c r="L260" s="340"/>
      <c r="M260" s="336"/>
      <c r="N260" s="337"/>
      <c r="O260" s="337"/>
      <c r="P260" s="337"/>
      <c r="Q260" s="337"/>
      <c r="R260" s="337"/>
      <c r="S260" s="337"/>
      <c r="T260" s="337"/>
      <c r="U260" s="341"/>
      <c r="V260" s="341"/>
      <c r="X260" s="385"/>
      <c r="AB260" s="350"/>
      <c r="AC260" s="350"/>
    </row>
    <row r="261" spans="1:29" s="140" customFormat="1" x14ac:dyDescent="0.25">
      <c r="A261" s="341"/>
      <c r="B261" s="341"/>
      <c r="C261" s="341"/>
      <c r="D261" s="341"/>
      <c r="E261" s="341"/>
      <c r="F261" s="341"/>
      <c r="G261" s="341"/>
      <c r="H261" s="341"/>
      <c r="I261" s="341"/>
      <c r="J261" s="341"/>
      <c r="K261" s="341"/>
      <c r="L261" s="340"/>
      <c r="M261" s="336"/>
      <c r="N261" s="337"/>
      <c r="O261" s="337"/>
      <c r="P261" s="337"/>
      <c r="Q261" s="337"/>
      <c r="R261" s="337"/>
      <c r="S261" s="337"/>
      <c r="T261" s="337"/>
      <c r="U261" s="341"/>
      <c r="V261" s="341"/>
      <c r="X261" s="385"/>
      <c r="AB261" s="350"/>
      <c r="AC261" s="350"/>
    </row>
    <row r="262" spans="1:29" s="140" customFormat="1" x14ac:dyDescent="0.25">
      <c r="A262" s="341"/>
      <c r="B262" s="341"/>
      <c r="C262" s="341"/>
      <c r="D262" s="341"/>
      <c r="E262" s="341"/>
      <c r="F262" s="341"/>
      <c r="G262" s="341"/>
      <c r="H262" s="341"/>
      <c r="I262" s="341"/>
      <c r="J262" s="341"/>
      <c r="K262" s="341"/>
      <c r="L262" s="340"/>
      <c r="M262" s="336"/>
      <c r="N262" s="337"/>
      <c r="O262" s="337"/>
      <c r="P262" s="337"/>
      <c r="Q262" s="337"/>
      <c r="R262" s="337"/>
      <c r="S262" s="337"/>
      <c r="T262" s="337"/>
      <c r="U262" s="341"/>
      <c r="V262" s="341"/>
      <c r="X262" s="385"/>
      <c r="AB262" s="350"/>
      <c r="AC262" s="350"/>
    </row>
    <row r="263" spans="1:29" s="140" customFormat="1" x14ac:dyDescent="0.25">
      <c r="A263" s="342"/>
      <c r="B263" s="342"/>
      <c r="C263" s="342"/>
      <c r="D263" s="342"/>
      <c r="E263" s="342"/>
      <c r="F263" s="342"/>
      <c r="G263" s="342"/>
      <c r="H263" s="342"/>
      <c r="I263" s="342"/>
      <c r="J263" s="342"/>
      <c r="K263" s="342"/>
      <c r="L263" s="340"/>
      <c r="M263" s="336"/>
      <c r="N263" s="337"/>
      <c r="O263" s="337"/>
      <c r="P263" s="337"/>
      <c r="Q263" s="337"/>
      <c r="R263" s="337"/>
      <c r="S263" s="337"/>
      <c r="T263" s="337"/>
      <c r="U263" s="341"/>
      <c r="V263" s="341"/>
      <c r="X263" s="385"/>
      <c r="AB263" s="350"/>
      <c r="AC263" s="350"/>
    </row>
    <row r="264" spans="1:29" s="140" customFormat="1" x14ac:dyDescent="0.25">
      <c r="A264" s="342"/>
      <c r="B264" s="342"/>
      <c r="C264" s="342"/>
      <c r="D264" s="342"/>
      <c r="E264" s="342"/>
      <c r="F264" s="342"/>
      <c r="G264" s="342"/>
      <c r="H264" s="342"/>
      <c r="I264" s="342"/>
      <c r="J264" s="342"/>
      <c r="K264" s="342"/>
      <c r="L264" s="340"/>
      <c r="M264" s="336"/>
      <c r="N264" s="337"/>
      <c r="O264" s="337"/>
      <c r="P264" s="337"/>
      <c r="Q264" s="337"/>
      <c r="R264" s="337"/>
      <c r="S264" s="337"/>
      <c r="T264" s="337"/>
      <c r="U264" s="341"/>
      <c r="V264" s="341"/>
      <c r="X264" s="385"/>
      <c r="AB264" s="350"/>
      <c r="AC264" s="350"/>
    </row>
    <row r="265" spans="1:29" s="140" customFormat="1" x14ac:dyDescent="0.25">
      <c r="A265" s="342"/>
      <c r="B265" s="342"/>
      <c r="C265" s="342"/>
      <c r="D265" s="342"/>
      <c r="E265" s="342"/>
      <c r="F265" s="342"/>
      <c r="G265" s="342"/>
      <c r="H265" s="342"/>
      <c r="I265" s="342"/>
      <c r="J265" s="342"/>
      <c r="K265" s="342"/>
      <c r="L265" s="340"/>
      <c r="M265" s="336"/>
      <c r="N265" s="337"/>
      <c r="O265" s="337"/>
      <c r="P265" s="337"/>
      <c r="Q265" s="337"/>
      <c r="R265" s="337"/>
      <c r="S265" s="337"/>
      <c r="T265" s="337"/>
      <c r="U265" s="341"/>
      <c r="V265" s="341"/>
      <c r="X265" s="385"/>
      <c r="AB265" s="350"/>
      <c r="AC265" s="350"/>
    </row>
    <row r="266" spans="1:29" s="140" customFormat="1" x14ac:dyDescent="0.25">
      <c r="A266" s="342"/>
      <c r="B266" s="342"/>
      <c r="C266" s="342"/>
      <c r="D266" s="342"/>
      <c r="E266" s="342"/>
      <c r="F266" s="342"/>
      <c r="G266" s="342"/>
      <c r="H266" s="342"/>
      <c r="I266" s="342"/>
      <c r="J266" s="342"/>
      <c r="K266" s="342"/>
      <c r="L266" s="340"/>
      <c r="M266" s="336"/>
      <c r="N266" s="337"/>
      <c r="O266" s="337"/>
      <c r="P266" s="337"/>
      <c r="Q266" s="337"/>
      <c r="R266" s="337"/>
      <c r="S266" s="337"/>
      <c r="T266" s="337"/>
      <c r="U266" s="341"/>
      <c r="V266" s="341"/>
      <c r="X266" s="385"/>
      <c r="AB266" s="350"/>
      <c r="AC266" s="350"/>
    </row>
    <row r="267" spans="1:29" s="140" customFormat="1" x14ac:dyDescent="0.25">
      <c r="A267" s="342"/>
      <c r="B267" s="342"/>
      <c r="C267" s="342"/>
      <c r="D267" s="342"/>
      <c r="E267" s="342"/>
      <c r="F267" s="342"/>
      <c r="G267" s="342"/>
      <c r="H267" s="342"/>
      <c r="I267" s="342"/>
      <c r="J267" s="342"/>
      <c r="K267" s="342"/>
      <c r="L267" s="340"/>
      <c r="M267" s="336"/>
      <c r="N267" s="337"/>
      <c r="O267" s="337"/>
      <c r="P267" s="337"/>
      <c r="Q267" s="337"/>
      <c r="R267" s="337"/>
      <c r="S267" s="337"/>
      <c r="T267" s="337"/>
      <c r="U267" s="341"/>
      <c r="V267" s="341"/>
      <c r="X267" s="385"/>
      <c r="AB267" s="350"/>
      <c r="AC267" s="350"/>
    </row>
    <row r="268" spans="1:29" s="140" customFormat="1" x14ac:dyDescent="0.25">
      <c r="A268" s="342"/>
      <c r="B268" s="342"/>
      <c r="C268" s="342"/>
      <c r="D268" s="342"/>
      <c r="E268" s="342"/>
      <c r="F268" s="342"/>
      <c r="G268" s="342"/>
      <c r="H268" s="342"/>
      <c r="I268" s="342"/>
      <c r="J268" s="342"/>
      <c r="K268" s="342"/>
      <c r="L268" s="340"/>
      <c r="M268" s="336"/>
      <c r="N268" s="337"/>
      <c r="O268" s="337"/>
      <c r="P268" s="337"/>
      <c r="Q268" s="337"/>
      <c r="R268" s="337"/>
      <c r="S268" s="337"/>
      <c r="T268" s="337"/>
      <c r="U268" s="341"/>
      <c r="V268" s="341"/>
      <c r="X268" s="385"/>
      <c r="AB268" s="350"/>
      <c r="AC268" s="350"/>
    </row>
    <row r="269" spans="1:29" s="140" customFormat="1" x14ac:dyDescent="0.25">
      <c r="A269" s="342"/>
      <c r="B269" s="342"/>
      <c r="C269" s="342"/>
      <c r="D269" s="342"/>
      <c r="E269" s="342"/>
      <c r="F269" s="342"/>
      <c r="G269" s="342"/>
      <c r="H269" s="342"/>
      <c r="I269" s="342"/>
      <c r="J269" s="342"/>
      <c r="K269" s="342"/>
      <c r="L269" s="340"/>
      <c r="M269" s="336"/>
      <c r="N269" s="337"/>
      <c r="O269" s="337"/>
      <c r="P269" s="337"/>
      <c r="Q269" s="337"/>
      <c r="R269" s="337"/>
      <c r="S269" s="337"/>
      <c r="T269" s="337"/>
      <c r="U269" s="341"/>
      <c r="V269" s="341"/>
      <c r="X269" s="385"/>
      <c r="AB269" s="350"/>
      <c r="AC269" s="350"/>
    </row>
    <row r="270" spans="1:29" s="140" customFormat="1" x14ac:dyDescent="0.25">
      <c r="A270" s="342"/>
      <c r="B270" s="342"/>
      <c r="C270" s="342"/>
      <c r="D270" s="342"/>
      <c r="E270" s="342"/>
      <c r="F270" s="342"/>
      <c r="G270" s="342"/>
      <c r="H270" s="342"/>
      <c r="I270" s="342"/>
      <c r="J270" s="342"/>
      <c r="K270" s="342"/>
      <c r="L270" s="340"/>
      <c r="M270" s="336"/>
      <c r="N270" s="337"/>
      <c r="O270" s="337"/>
      <c r="P270" s="337"/>
      <c r="Q270" s="337"/>
      <c r="R270" s="337"/>
      <c r="S270" s="337"/>
      <c r="T270" s="337"/>
      <c r="U270" s="341"/>
      <c r="V270" s="341"/>
      <c r="X270" s="385"/>
      <c r="AB270" s="350"/>
      <c r="AC270" s="350"/>
    </row>
    <row r="271" spans="1:29" s="140" customFormat="1" x14ac:dyDescent="0.25">
      <c r="A271" s="342"/>
      <c r="B271" s="342"/>
      <c r="C271" s="342"/>
      <c r="D271" s="342"/>
      <c r="E271" s="342"/>
      <c r="F271" s="342"/>
      <c r="G271" s="342"/>
      <c r="H271" s="342"/>
      <c r="I271" s="342"/>
      <c r="J271" s="342"/>
      <c r="K271" s="342"/>
      <c r="L271" s="340"/>
      <c r="M271" s="336"/>
      <c r="N271" s="337"/>
      <c r="O271" s="337"/>
      <c r="P271" s="337"/>
      <c r="Q271" s="337"/>
      <c r="R271" s="337"/>
      <c r="S271" s="337"/>
      <c r="T271" s="337"/>
      <c r="U271" s="341"/>
      <c r="V271" s="341"/>
      <c r="X271" s="385"/>
      <c r="AB271" s="350"/>
      <c r="AC271" s="350"/>
    </row>
    <row r="272" spans="1:29" s="140" customFormat="1" x14ac:dyDescent="0.25">
      <c r="A272" s="342"/>
      <c r="B272" s="342"/>
      <c r="C272" s="342"/>
      <c r="D272" s="342"/>
      <c r="E272" s="342"/>
      <c r="F272" s="342"/>
      <c r="G272" s="342"/>
      <c r="H272" s="342"/>
      <c r="I272" s="342"/>
      <c r="J272" s="342"/>
      <c r="K272" s="342"/>
      <c r="L272" s="340"/>
      <c r="M272" s="336"/>
      <c r="N272" s="337"/>
      <c r="O272" s="337"/>
      <c r="P272" s="337"/>
      <c r="Q272" s="337"/>
      <c r="R272" s="337"/>
      <c r="S272" s="337"/>
      <c r="T272" s="337"/>
      <c r="U272" s="341"/>
      <c r="V272" s="341"/>
      <c r="X272" s="385"/>
      <c r="AB272" s="350"/>
      <c r="AC272" s="350"/>
    </row>
    <row r="273" spans="1:29" s="348" customFormat="1" x14ac:dyDescent="0.25">
      <c r="A273" s="342"/>
      <c r="B273" s="342"/>
      <c r="C273" s="342"/>
      <c r="D273" s="342"/>
      <c r="E273" s="342"/>
      <c r="F273" s="342"/>
      <c r="G273" s="342"/>
      <c r="H273" s="342"/>
      <c r="I273" s="342"/>
      <c r="J273" s="342"/>
      <c r="K273" s="342"/>
      <c r="L273" s="340"/>
      <c r="M273" s="336"/>
      <c r="N273" s="337"/>
      <c r="O273" s="337"/>
      <c r="P273" s="337"/>
      <c r="Q273" s="337"/>
      <c r="R273" s="337"/>
      <c r="S273" s="337"/>
      <c r="T273" s="337"/>
      <c r="U273" s="341"/>
      <c r="V273" s="341"/>
      <c r="X273" s="384"/>
      <c r="AB273" s="349"/>
      <c r="AC273" s="350"/>
    </row>
    <row r="274" spans="1:29" s="348" customFormat="1" x14ac:dyDescent="0.25">
      <c r="A274" s="342"/>
      <c r="B274" s="342"/>
      <c r="C274" s="342"/>
      <c r="D274" s="342"/>
      <c r="E274" s="342"/>
      <c r="F274" s="342"/>
      <c r="G274" s="342"/>
      <c r="H274" s="342"/>
      <c r="I274" s="342"/>
      <c r="J274" s="342"/>
      <c r="K274" s="342"/>
      <c r="L274" s="340"/>
      <c r="M274" s="336"/>
      <c r="N274" s="337"/>
      <c r="O274" s="337"/>
      <c r="P274" s="337"/>
      <c r="Q274" s="337"/>
      <c r="R274" s="337"/>
      <c r="S274" s="337"/>
      <c r="T274" s="337"/>
      <c r="U274" s="341"/>
      <c r="V274" s="341"/>
      <c r="X274" s="384"/>
      <c r="AB274" s="349"/>
      <c r="AC274" s="350"/>
    </row>
    <row r="275" spans="1:29" s="348" customFormat="1" x14ac:dyDescent="0.25">
      <c r="A275" s="342"/>
      <c r="B275" s="342"/>
      <c r="C275" s="342"/>
      <c r="D275" s="342"/>
      <c r="E275" s="342"/>
      <c r="F275" s="342"/>
      <c r="G275" s="342"/>
      <c r="H275" s="342"/>
      <c r="I275" s="342"/>
      <c r="J275" s="342"/>
      <c r="K275" s="342"/>
      <c r="L275" s="340"/>
      <c r="M275" s="336"/>
      <c r="N275" s="337"/>
      <c r="O275" s="337"/>
      <c r="P275" s="337"/>
      <c r="Q275" s="337"/>
      <c r="R275" s="337"/>
      <c r="S275" s="337"/>
      <c r="T275" s="337"/>
      <c r="U275" s="341"/>
      <c r="V275" s="341"/>
      <c r="X275" s="384"/>
      <c r="AB275" s="349"/>
      <c r="AC275" s="350"/>
    </row>
    <row r="276" spans="1:29" s="348" customFormat="1" x14ac:dyDescent="0.25">
      <c r="A276" s="342"/>
      <c r="B276" s="342"/>
      <c r="C276" s="342"/>
      <c r="D276" s="342"/>
      <c r="E276" s="342"/>
      <c r="F276" s="342"/>
      <c r="G276" s="342"/>
      <c r="H276" s="342"/>
      <c r="I276" s="342"/>
      <c r="J276" s="342"/>
      <c r="K276" s="342"/>
      <c r="L276" s="340"/>
      <c r="M276" s="336"/>
      <c r="N276" s="337"/>
      <c r="O276" s="337"/>
      <c r="P276" s="337"/>
      <c r="Q276" s="337"/>
      <c r="R276" s="337"/>
      <c r="S276" s="337"/>
      <c r="T276" s="337"/>
      <c r="U276" s="341"/>
      <c r="V276" s="341"/>
      <c r="X276" s="384"/>
      <c r="AB276" s="349"/>
      <c r="AC276" s="350"/>
    </row>
    <row r="277" spans="1:29" s="348" customFormat="1" x14ac:dyDescent="0.25">
      <c r="A277" s="342"/>
      <c r="B277" s="342"/>
      <c r="C277" s="342"/>
      <c r="D277" s="342"/>
      <c r="E277" s="342"/>
      <c r="F277" s="342"/>
      <c r="G277" s="342"/>
      <c r="H277" s="342"/>
      <c r="I277" s="342"/>
      <c r="J277" s="342"/>
      <c r="K277" s="342"/>
      <c r="L277" s="340"/>
      <c r="M277" s="336"/>
      <c r="N277" s="337"/>
      <c r="O277" s="337"/>
      <c r="P277" s="337"/>
      <c r="Q277" s="337"/>
      <c r="R277" s="337"/>
      <c r="S277" s="337"/>
      <c r="T277" s="337"/>
      <c r="U277" s="341"/>
      <c r="V277" s="341"/>
      <c r="X277" s="384"/>
      <c r="AB277" s="349"/>
      <c r="AC277" s="350"/>
    </row>
    <row r="278" spans="1:29" s="348" customFormat="1" x14ac:dyDescent="0.25">
      <c r="A278" s="342"/>
      <c r="B278" s="342"/>
      <c r="C278" s="342"/>
      <c r="D278" s="342"/>
      <c r="E278" s="342"/>
      <c r="F278" s="342"/>
      <c r="G278" s="342"/>
      <c r="H278" s="342"/>
      <c r="I278" s="342"/>
      <c r="J278" s="342"/>
      <c r="K278" s="342"/>
      <c r="L278" s="340"/>
      <c r="M278" s="336"/>
      <c r="N278" s="337"/>
      <c r="O278" s="337"/>
      <c r="P278" s="337"/>
      <c r="Q278" s="337"/>
      <c r="R278" s="337"/>
      <c r="S278" s="337"/>
      <c r="T278" s="337"/>
      <c r="U278" s="341"/>
      <c r="V278" s="341"/>
      <c r="X278" s="384"/>
      <c r="AB278" s="349"/>
      <c r="AC278" s="350"/>
    </row>
    <row r="279" spans="1:29" s="348" customFormat="1" x14ac:dyDescent="0.25">
      <c r="A279" s="342"/>
      <c r="B279" s="342"/>
      <c r="C279" s="342"/>
      <c r="D279" s="342"/>
      <c r="E279" s="342"/>
      <c r="F279" s="342"/>
      <c r="G279" s="342"/>
      <c r="H279" s="342"/>
      <c r="I279" s="342"/>
      <c r="J279" s="342"/>
      <c r="K279" s="342"/>
      <c r="L279" s="340"/>
      <c r="M279" s="336"/>
      <c r="N279" s="337"/>
      <c r="O279" s="337"/>
      <c r="P279" s="337"/>
      <c r="Q279" s="337"/>
      <c r="R279" s="337"/>
      <c r="S279" s="337"/>
      <c r="T279" s="337"/>
      <c r="U279" s="341"/>
      <c r="V279" s="341"/>
      <c r="X279" s="384"/>
      <c r="AB279" s="349"/>
      <c r="AC279" s="350"/>
    </row>
    <row r="280" spans="1:29" s="348" customFormat="1" x14ac:dyDescent="0.25">
      <c r="A280" s="342"/>
      <c r="B280" s="342"/>
      <c r="C280" s="342"/>
      <c r="D280" s="342"/>
      <c r="E280" s="342"/>
      <c r="F280" s="342"/>
      <c r="G280" s="342"/>
      <c r="H280" s="342"/>
      <c r="I280" s="342"/>
      <c r="J280" s="342"/>
      <c r="K280" s="342"/>
      <c r="L280" s="340"/>
      <c r="M280" s="336"/>
      <c r="N280" s="337"/>
      <c r="O280" s="337"/>
      <c r="P280" s="337"/>
      <c r="Q280" s="337"/>
      <c r="R280" s="337"/>
      <c r="S280" s="337"/>
      <c r="T280" s="337"/>
      <c r="U280" s="341"/>
      <c r="V280" s="341"/>
      <c r="X280" s="384"/>
      <c r="AB280" s="349"/>
      <c r="AC280" s="350"/>
    </row>
    <row r="281" spans="1:29" s="348" customFormat="1" x14ac:dyDescent="0.25">
      <c r="A281" s="342"/>
      <c r="B281" s="342"/>
      <c r="C281" s="342"/>
      <c r="D281" s="342"/>
      <c r="E281" s="342"/>
      <c r="F281" s="342"/>
      <c r="G281" s="342"/>
      <c r="H281" s="342"/>
      <c r="I281" s="342"/>
      <c r="J281" s="342"/>
      <c r="K281" s="342"/>
      <c r="L281" s="340"/>
      <c r="M281" s="336"/>
      <c r="N281" s="337"/>
      <c r="O281" s="337"/>
      <c r="P281" s="337"/>
      <c r="Q281" s="337"/>
      <c r="R281" s="337"/>
      <c r="S281" s="337"/>
      <c r="T281" s="337"/>
      <c r="U281" s="341"/>
      <c r="V281" s="341"/>
      <c r="X281" s="384"/>
      <c r="AB281" s="349"/>
      <c r="AC281" s="350"/>
    </row>
    <row r="282" spans="1:29" s="348" customFormat="1" x14ac:dyDescent="0.25">
      <c r="A282" s="342"/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0"/>
      <c r="M282" s="336"/>
      <c r="N282" s="337"/>
      <c r="O282" s="337"/>
      <c r="P282" s="337"/>
      <c r="Q282" s="337"/>
      <c r="R282" s="337"/>
      <c r="S282" s="337"/>
      <c r="T282" s="337"/>
      <c r="U282" s="341"/>
      <c r="V282" s="341"/>
      <c r="X282" s="384"/>
      <c r="AB282" s="349"/>
      <c r="AC282" s="350"/>
    </row>
    <row r="283" spans="1:29" s="348" customFormat="1" x14ac:dyDescent="0.25">
      <c r="A283" s="342"/>
      <c r="B283" s="342"/>
      <c r="C283" s="342"/>
      <c r="D283" s="342"/>
      <c r="E283" s="342"/>
      <c r="F283" s="342"/>
      <c r="G283" s="342"/>
      <c r="H283" s="342"/>
      <c r="I283" s="342"/>
      <c r="J283" s="342"/>
      <c r="K283" s="342"/>
      <c r="L283" s="340"/>
      <c r="M283" s="336"/>
      <c r="N283" s="337"/>
      <c r="O283" s="337"/>
      <c r="P283" s="337"/>
      <c r="Q283" s="337"/>
      <c r="R283" s="337"/>
      <c r="S283" s="337"/>
      <c r="T283" s="337"/>
      <c r="U283" s="341"/>
      <c r="V283" s="341"/>
      <c r="X283" s="384"/>
      <c r="AB283" s="349"/>
      <c r="AC283" s="350"/>
    </row>
    <row r="284" spans="1:29" s="348" customFormat="1" x14ac:dyDescent="0.25">
      <c r="A284" s="342"/>
      <c r="B284" s="342"/>
      <c r="C284" s="342"/>
      <c r="D284" s="342"/>
      <c r="E284" s="342"/>
      <c r="F284" s="342"/>
      <c r="G284" s="342"/>
      <c r="H284" s="342"/>
      <c r="I284" s="342"/>
      <c r="J284" s="342"/>
      <c r="K284" s="342"/>
      <c r="L284" s="340"/>
      <c r="M284" s="336"/>
      <c r="N284" s="337"/>
      <c r="O284" s="337"/>
      <c r="P284" s="337"/>
      <c r="Q284" s="337"/>
      <c r="R284" s="337"/>
      <c r="S284" s="337"/>
      <c r="T284" s="337"/>
      <c r="U284" s="341"/>
      <c r="V284" s="341"/>
      <c r="X284" s="384"/>
      <c r="AB284" s="349"/>
      <c r="AC284" s="350"/>
    </row>
    <row r="285" spans="1:29" s="341" customFormat="1" x14ac:dyDescent="0.25">
      <c r="A285" s="342"/>
      <c r="B285" s="342"/>
      <c r="C285" s="342"/>
      <c r="D285" s="342"/>
      <c r="E285" s="342"/>
      <c r="F285" s="342"/>
      <c r="G285" s="342"/>
      <c r="H285" s="342"/>
      <c r="I285" s="342"/>
      <c r="J285" s="342"/>
      <c r="K285" s="342"/>
      <c r="L285" s="340"/>
      <c r="M285" s="336"/>
      <c r="N285" s="337"/>
      <c r="O285" s="337"/>
      <c r="P285" s="337"/>
      <c r="Q285" s="337"/>
      <c r="R285" s="337"/>
      <c r="S285" s="337"/>
      <c r="T285" s="337"/>
      <c r="X285" s="383"/>
    </row>
    <row r="286" spans="1:29" s="341" customFormat="1" x14ac:dyDescent="0.25">
      <c r="A286" s="342"/>
      <c r="B286" s="342"/>
      <c r="C286" s="342"/>
      <c r="D286" s="342"/>
      <c r="E286" s="342"/>
      <c r="F286" s="342"/>
      <c r="G286" s="342"/>
      <c r="H286" s="342"/>
      <c r="I286" s="342"/>
      <c r="J286" s="342"/>
      <c r="K286" s="342"/>
      <c r="L286" s="340"/>
      <c r="M286" s="336"/>
      <c r="N286" s="337"/>
      <c r="O286" s="337"/>
      <c r="P286" s="337"/>
      <c r="Q286" s="337"/>
      <c r="R286" s="337"/>
      <c r="S286" s="337"/>
      <c r="T286" s="337"/>
      <c r="X286" s="383"/>
    </row>
    <row r="287" spans="1:29" s="341" customFormat="1" x14ac:dyDescent="0.25">
      <c r="A287" s="342"/>
      <c r="B287" s="342"/>
      <c r="C287" s="342"/>
      <c r="D287" s="342"/>
      <c r="E287" s="342"/>
      <c r="F287" s="342"/>
      <c r="G287" s="342"/>
      <c r="H287" s="342"/>
      <c r="I287" s="342"/>
      <c r="J287" s="342"/>
      <c r="K287" s="342"/>
      <c r="L287" s="340"/>
      <c r="M287" s="336"/>
      <c r="N287" s="337"/>
      <c r="O287" s="337"/>
      <c r="P287" s="337"/>
      <c r="Q287" s="337"/>
      <c r="R287" s="337"/>
      <c r="S287" s="337"/>
      <c r="T287" s="337"/>
      <c r="X287" s="383"/>
    </row>
    <row r="288" spans="1:29" s="341" customFormat="1" x14ac:dyDescent="0.25">
      <c r="A288" s="342"/>
      <c r="B288" s="342"/>
      <c r="C288" s="342"/>
      <c r="D288" s="342"/>
      <c r="E288" s="342"/>
      <c r="F288" s="342"/>
      <c r="G288" s="342"/>
      <c r="H288" s="342"/>
      <c r="I288" s="342"/>
      <c r="J288" s="342"/>
      <c r="K288" s="342"/>
      <c r="L288" s="340"/>
      <c r="M288" s="336"/>
      <c r="N288" s="337"/>
      <c r="O288" s="337"/>
      <c r="P288" s="337"/>
      <c r="Q288" s="337"/>
      <c r="R288" s="337"/>
      <c r="S288" s="337"/>
      <c r="T288" s="337"/>
      <c r="X288" s="383"/>
    </row>
    <row r="289" spans="1:24" s="341" customFormat="1" x14ac:dyDescent="0.25">
      <c r="A289" s="342"/>
      <c r="B289" s="342"/>
      <c r="C289" s="342"/>
      <c r="D289" s="342"/>
      <c r="E289" s="342"/>
      <c r="F289" s="342"/>
      <c r="G289" s="342"/>
      <c r="H289" s="342"/>
      <c r="I289" s="342"/>
      <c r="J289" s="342"/>
      <c r="K289" s="342"/>
      <c r="L289" s="340"/>
      <c r="M289" s="336"/>
      <c r="N289" s="337"/>
      <c r="O289" s="337"/>
      <c r="P289" s="337"/>
      <c r="Q289" s="337"/>
      <c r="R289" s="337"/>
      <c r="S289" s="337"/>
      <c r="T289" s="337"/>
      <c r="X289" s="383"/>
    </row>
    <row r="290" spans="1:24" s="341" customFormat="1" x14ac:dyDescent="0.25">
      <c r="A290" s="342"/>
      <c r="B290" s="342"/>
      <c r="C290" s="342"/>
      <c r="D290" s="342"/>
      <c r="E290" s="342"/>
      <c r="F290" s="342"/>
      <c r="G290" s="342"/>
      <c r="H290" s="342"/>
      <c r="I290" s="342"/>
      <c r="J290" s="342"/>
      <c r="K290" s="342"/>
      <c r="L290" s="340"/>
      <c r="M290" s="336"/>
      <c r="N290" s="337"/>
      <c r="O290" s="337"/>
      <c r="P290" s="337"/>
      <c r="Q290" s="337"/>
      <c r="R290" s="337"/>
      <c r="S290" s="337"/>
      <c r="T290" s="337"/>
      <c r="X290" s="383"/>
    </row>
    <row r="291" spans="1:24" s="341" customFormat="1" x14ac:dyDescent="0.25">
      <c r="A291" s="342"/>
      <c r="B291" s="342"/>
      <c r="C291" s="342"/>
      <c r="D291" s="342"/>
      <c r="E291" s="342"/>
      <c r="F291" s="342"/>
      <c r="G291" s="342"/>
      <c r="H291" s="342"/>
      <c r="I291" s="342"/>
      <c r="J291" s="342"/>
      <c r="K291" s="342"/>
      <c r="L291" s="340"/>
      <c r="M291" s="336"/>
      <c r="N291" s="337"/>
      <c r="O291" s="337"/>
      <c r="P291" s="337"/>
      <c r="Q291" s="337"/>
      <c r="R291" s="337"/>
      <c r="S291" s="337"/>
      <c r="T291" s="337"/>
      <c r="X291" s="383"/>
    </row>
    <row r="292" spans="1:24" s="341" customFormat="1" x14ac:dyDescent="0.25">
      <c r="A292" s="342"/>
      <c r="B292" s="342"/>
      <c r="C292" s="342"/>
      <c r="D292" s="342"/>
      <c r="E292" s="342"/>
      <c r="F292" s="342"/>
      <c r="G292" s="342"/>
      <c r="H292" s="342"/>
      <c r="I292" s="342"/>
      <c r="J292" s="342"/>
      <c r="K292" s="342"/>
      <c r="L292" s="340"/>
      <c r="M292" s="336"/>
      <c r="N292" s="337"/>
      <c r="O292" s="337"/>
      <c r="P292" s="337"/>
      <c r="Q292" s="337"/>
      <c r="R292" s="337"/>
      <c r="S292" s="337"/>
      <c r="T292" s="337"/>
      <c r="X292" s="383"/>
    </row>
    <row r="293" spans="1:24" s="341" customFormat="1" x14ac:dyDescent="0.25">
      <c r="A293" s="342"/>
      <c r="B293" s="342"/>
      <c r="C293" s="342"/>
      <c r="D293" s="342"/>
      <c r="E293" s="342"/>
      <c r="F293" s="342"/>
      <c r="G293" s="342"/>
      <c r="H293" s="342"/>
      <c r="I293" s="342"/>
      <c r="J293" s="342"/>
      <c r="K293" s="342"/>
      <c r="L293" s="340"/>
      <c r="M293" s="336"/>
      <c r="N293" s="337"/>
      <c r="O293" s="337"/>
      <c r="P293" s="337"/>
      <c r="Q293" s="337"/>
      <c r="R293" s="337"/>
      <c r="S293" s="337"/>
      <c r="T293" s="337"/>
      <c r="X293" s="383"/>
    </row>
    <row r="294" spans="1:24" s="341" customFormat="1" x14ac:dyDescent="0.25">
      <c r="A294" s="342"/>
      <c r="B294" s="342"/>
      <c r="C294" s="342"/>
      <c r="D294" s="342"/>
      <c r="E294" s="342"/>
      <c r="F294" s="342"/>
      <c r="G294" s="342"/>
      <c r="H294" s="342"/>
      <c r="I294" s="342"/>
      <c r="J294" s="342"/>
      <c r="K294" s="342"/>
      <c r="L294" s="340"/>
      <c r="M294" s="336"/>
      <c r="N294" s="337"/>
      <c r="O294" s="337"/>
      <c r="P294" s="337"/>
      <c r="Q294" s="337"/>
      <c r="R294" s="337"/>
      <c r="S294" s="337"/>
      <c r="T294" s="337"/>
      <c r="X294" s="383"/>
    </row>
    <row r="295" spans="1:24" s="341" customFormat="1" x14ac:dyDescent="0.25">
      <c r="A295" s="342"/>
      <c r="B295" s="342"/>
      <c r="C295" s="342"/>
      <c r="D295" s="342"/>
      <c r="E295" s="342"/>
      <c r="F295" s="342"/>
      <c r="G295" s="342"/>
      <c r="H295" s="342"/>
      <c r="I295" s="342"/>
      <c r="J295" s="342"/>
      <c r="K295" s="342"/>
      <c r="L295" s="340"/>
      <c r="M295" s="336"/>
      <c r="N295" s="337"/>
      <c r="O295" s="337"/>
      <c r="P295" s="337"/>
      <c r="Q295" s="337"/>
      <c r="R295" s="337"/>
      <c r="S295" s="337"/>
      <c r="T295" s="337"/>
      <c r="X295" s="383"/>
    </row>
    <row r="296" spans="1:24" s="341" customFormat="1" x14ac:dyDescent="0.25">
      <c r="A296" s="342"/>
      <c r="B296" s="342"/>
      <c r="C296" s="342"/>
      <c r="D296" s="342"/>
      <c r="E296" s="342"/>
      <c r="F296" s="342"/>
      <c r="G296" s="342"/>
      <c r="H296" s="342"/>
      <c r="I296" s="342"/>
      <c r="J296" s="342"/>
      <c r="K296" s="342"/>
      <c r="L296" s="340"/>
      <c r="M296" s="336"/>
      <c r="N296" s="337"/>
      <c r="O296" s="337"/>
      <c r="P296" s="337"/>
      <c r="Q296" s="337"/>
      <c r="R296" s="337"/>
      <c r="S296" s="337"/>
      <c r="T296" s="337"/>
      <c r="X296" s="383"/>
    </row>
    <row r="297" spans="1:24" s="341" customFormat="1" x14ac:dyDescent="0.25">
      <c r="A297" s="342"/>
      <c r="B297" s="342"/>
      <c r="C297" s="342"/>
      <c r="D297" s="342"/>
      <c r="E297" s="342"/>
      <c r="F297" s="342"/>
      <c r="G297" s="342"/>
      <c r="H297" s="342"/>
      <c r="I297" s="342"/>
      <c r="J297" s="342"/>
      <c r="K297" s="342"/>
      <c r="L297" s="340"/>
      <c r="M297" s="336"/>
      <c r="N297" s="337"/>
      <c r="O297" s="337"/>
      <c r="P297" s="337"/>
      <c r="Q297" s="337"/>
      <c r="R297" s="337"/>
      <c r="S297" s="337"/>
      <c r="T297" s="337"/>
      <c r="X297" s="383"/>
    </row>
    <row r="298" spans="1:24" s="341" customFormat="1" x14ac:dyDescent="0.25">
      <c r="A298" s="342"/>
      <c r="B298" s="342"/>
      <c r="C298" s="342"/>
      <c r="D298" s="342"/>
      <c r="E298" s="342"/>
      <c r="F298" s="342"/>
      <c r="G298" s="342"/>
      <c r="H298" s="342"/>
      <c r="I298" s="342"/>
      <c r="J298" s="342"/>
      <c r="K298" s="342"/>
      <c r="L298" s="340"/>
      <c r="M298" s="336"/>
      <c r="N298" s="337"/>
      <c r="O298" s="337"/>
      <c r="P298" s="337"/>
      <c r="Q298" s="337"/>
      <c r="R298" s="337"/>
      <c r="S298" s="337"/>
      <c r="T298" s="337"/>
      <c r="X298" s="383"/>
    </row>
    <row r="299" spans="1:24" s="341" customFormat="1" x14ac:dyDescent="0.25">
      <c r="A299" s="342"/>
      <c r="B299" s="342"/>
      <c r="C299" s="342"/>
      <c r="D299" s="342"/>
      <c r="E299" s="342"/>
      <c r="F299" s="342"/>
      <c r="G299" s="342"/>
      <c r="H299" s="342"/>
      <c r="I299" s="342"/>
      <c r="J299" s="342"/>
      <c r="K299" s="342"/>
      <c r="L299" s="340"/>
      <c r="M299" s="336"/>
      <c r="N299" s="337"/>
      <c r="O299" s="337"/>
      <c r="P299" s="337"/>
      <c r="Q299" s="337"/>
      <c r="R299" s="337"/>
      <c r="S299" s="337"/>
      <c r="T299" s="337"/>
      <c r="X299" s="383"/>
    </row>
    <row r="300" spans="1:24" s="341" customFormat="1" x14ac:dyDescent="0.25">
      <c r="A300" s="342"/>
      <c r="B300" s="342"/>
      <c r="C300" s="342"/>
      <c r="D300" s="342"/>
      <c r="E300" s="342"/>
      <c r="F300" s="342"/>
      <c r="G300" s="342"/>
      <c r="H300" s="342"/>
      <c r="I300" s="342"/>
      <c r="J300" s="342"/>
      <c r="K300" s="342"/>
      <c r="L300" s="340"/>
      <c r="M300" s="336"/>
      <c r="N300" s="337"/>
      <c r="O300" s="337"/>
      <c r="P300" s="337"/>
      <c r="Q300" s="337"/>
      <c r="R300" s="337"/>
      <c r="S300" s="337"/>
      <c r="T300" s="337"/>
      <c r="X300" s="383"/>
    </row>
    <row r="301" spans="1:24" s="341" customFormat="1" x14ac:dyDescent="0.25">
      <c r="A301" s="342"/>
      <c r="B301" s="342"/>
      <c r="C301" s="342"/>
      <c r="D301" s="342"/>
      <c r="E301" s="342"/>
      <c r="F301" s="342"/>
      <c r="G301" s="342"/>
      <c r="H301" s="342"/>
      <c r="I301" s="342"/>
      <c r="J301" s="342"/>
      <c r="K301" s="342"/>
      <c r="L301" s="340"/>
      <c r="M301" s="336"/>
      <c r="N301" s="337"/>
      <c r="O301" s="337"/>
      <c r="P301" s="337"/>
      <c r="Q301" s="337"/>
      <c r="R301" s="337"/>
      <c r="S301" s="337"/>
      <c r="T301" s="337"/>
      <c r="X301" s="383"/>
    </row>
    <row r="302" spans="1:24" s="341" customFormat="1" x14ac:dyDescent="0.25">
      <c r="A302" s="342"/>
      <c r="B302" s="342"/>
      <c r="C302" s="342"/>
      <c r="D302" s="342"/>
      <c r="E302" s="342"/>
      <c r="F302" s="342"/>
      <c r="G302" s="342"/>
      <c r="H302" s="342"/>
      <c r="I302" s="342"/>
      <c r="J302" s="342"/>
      <c r="K302" s="342"/>
      <c r="L302" s="340"/>
      <c r="M302" s="336"/>
      <c r="N302" s="337"/>
      <c r="O302" s="337"/>
      <c r="P302" s="337"/>
      <c r="Q302" s="337"/>
      <c r="R302" s="337"/>
      <c r="S302" s="337"/>
      <c r="T302" s="337"/>
      <c r="X302" s="383"/>
    </row>
    <row r="303" spans="1:24" s="341" customFormat="1" x14ac:dyDescent="0.25">
      <c r="A303" s="342"/>
      <c r="B303" s="342"/>
      <c r="C303" s="342"/>
      <c r="D303" s="342"/>
      <c r="E303" s="342"/>
      <c r="F303" s="342"/>
      <c r="G303" s="342"/>
      <c r="H303" s="342"/>
      <c r="I303" s="342"/>
      <c r="J303" s="342"/>
      <c r="K303" s="342"/>
      <c r="L303" s="340"/>
      <c r="M303" s="336"/>
      <c r="N303" s="337"/>
      <c r="O303" s="337"/>
      <c r="P303" s="337"/>
      <c r="Q303" s="337"/>
      <c r="R303" s="337"/>
      <c r="S303" s="337"/>
      <c r="T303" s="337"/>
      <c r="X303" s="383"/>
    </row>
    <row r="304" spans="1:24" s="341" customFormat="1" x14ac:dyDescent="0.25">
      <c r="A304" s="342"/>
      <c r="B304" s="342"/>
      <c r="C304" s="342"/>
      <c r="D304" s="342"/>
      <c r="E304" s="342"/>
      <c r="F304" s="342"/>
      <c r="G304" s="342"/>
      <c r="H304" s="342"/>
      <c r="I304" s="342"/>
      <c r="J304" s="342"/>
      <c r="K304" s="342"/>
      <c r="L304" s="340"/>
      <c r="M304" s="336"/>
      <c r="N304" s="337"/>
      <c r="O304" s="337"/>
      <c r="P304" s="337"/>
      <c r="Q304" s="337"/>
      <c r="R304" s="337"/>
      <c r="S304" s="337"/>
      <c r="T304" s="337"/>
      <c r="X304" s="383"/>
    </row>
    <row r="305" spans="1:24" s="341" customFormat="1" x14ac:dyDescent="0.25">
      <c r="A305" s="342"/>
      <c r="B305" s="342"/>
      <c r="C305" s="342"/>
      <c r="D305" s="342"/>
      <c r="E305" s="342"/>
      <c r="F305" s="342"/>
      <c r="G305" s="342"/>
      <c r="H305" s="342"/>
      <c r="I305" s="342"/>
      <c r="J305" s="342"/>
      <c r="K305" s="342"/>
      <c r="L305" s="340"/>
      <c r="M305" s="336"/>
      <c r="N305" s="337"/>
      <c r="O305" s="337"/>
      <c r="P305" s="337"/>
      <c r="Q305" s="337"/>
      <c r="R305" s="337"/>
      <c r="S305" s="337"/>
      <c r="T305" s="337"/>
      <c r="X305" s="383"/>
    </row>
    <row r="306" spans="1:24" s="341" customFormat="1" x14ac:dyDescent="0.25">
      <c r="A306" s="342"/>
      <c r="B306" s="342"/>
      <c r="C306" s="342"/>
      <c r="D306" s="342"/>
      <c r="E306" s="342"/>
      <c r="F306" s="342"/>
      <c r="G306" s="342"/>
      <c r="H306" s="342"/>
      <c r="I306" s="342"/>
      <c r="J306" s="342"/>
      <c r="K306" s="342"/>
      <c r="L306" s="340"/>
      <c r="M306" s="336"/>
      <c r="N306" s="337"/>
      <c r="O306" s="337"/>
      <c r="P306" s="337"/>
      <c r="Q306" s="337"/>
      <c r="R306" s="337"/>
      <c r="S306" s="337"/>
      <c r="T306" s="337"/>
      <c r="X306" s="383"/>
    </row>
    <row r="307" spans="1:24" s="341" customFormat="1" x14ac:dyDescent="0.25">
      <c r="A307" s="342"/>
      <c r="B307" s="342"/>
      <c r="C307" s="342"/>
      <c r="D307" s="342"/>
      <c r="E307" s="342"/>
      <c r="F307" s="342"/>
      <c r="G307" s="342"/>
      <c r="H307" s="342"/>
      <c r="I307" s="342"/>
      <c r="J307" s="342"/>
      <c r="K307" s="342"/>
      <c r="L307" s="340"/>
      <c r="M307" s="336"/>
      <c r="N307" s="337"/>
      <c r="O307" s="337"/>
      <c r="P307" s="337"/>
      <c r="Q307" s="337"/>
      <c r="R307" s="337"/>
      <c r="S307" s="337"/>
      <c r="T307" s="337"/>
      <c r="X307" s="383"/>
    </row>
    <row r="308" spans="1:24" s="341" customFormat="1" x14ac:dyDescent="0.25">
      <c r="A308" s="342"/>
      <c r="B308" s="342"/>
      <c r="C308" s="342"/>
      <c r="D308" s="342"/>
      <c r="E308" s="342"/>
      <c r="F308" s="342"/>
      <c r="G308" s="342"/>
      <c r="H308" s="342"/>
      <c r="I308" s="342"/>
      <c r="J308" s="342"/>
      <c r="K308" s="342"/>
      <c r="L308" s="340"/>
      <c r="M308" s="336"/>
      <c r="N308" s="337"/>
      <c r="O308" s="337"/>
      <c r="P308" s="337"/>
      <c r="Q308" s="337"/>
      <c r="R308" s="337"/>
      <c r="S308" s="337"/>
      <c r="T308" s="337"/>
      <c r="X308" s="383"/>
    </row>
    <row r="309" spans="1:24" s="341" customFormat="1" x14ac:dyDescent="0.25">
      <c r="A309" s="342"/>
      <c r="B309" s="342"/>
      <c r="C309" s="342"/>
      <c r="D309" s="342"/>
      <c r="E309" s="342"/>
      <c r="F309" s="342"/>
      <c r="G309" s="342"/>
      <c r="H309" s="342"/>
      <c r="I309" s="342"/>
      <c r="J309" s="342"/>
      <c r="K309" s="342"/>
      <c r="L309" s="340"/>
      <c r="M309" s="336"/>
      <c r="N309" s="337"/>
      <c r="O309" s="337"/>
      <c r="P309" s="337"/>
      <c r="Q309" s="337"/>
      <c r="R309" s="337"/>
      <c r="S309" s="337"/>
      <c r="T309" s="337"/>
      <c r="X309" s="383"/>
    </row>
    <row r="310" spans="1:24" s="341" customFormat="1" x14ac:dyDescent="0.25">
      <c r="A310" s="342"/>
      <c r="B310" s="342"/>
      <c r="C310" s="342"/>
      <c r="D310" s="342"/>
      <c r="E310" s="342"/>
      <c r="F310" s="342"/>
      <c r="G310" s="342"/>
      <c r="H310" s="342"/>
      <c r="I310" s="342"/>
      <c r="J310" s="342"/>
      <c r="K310" s="342"/>
      <c r="L310" s="340"/>
      <c r="M310" s="336"/>
      <c r="N310" s="337"/>
      <c r="O310" s="337"/>
      <c r="P310" s="337"/>
      <c r="Q310" s="337"/>
      <c r="R310" s="337"/>
      <c r="S310" s="337"/>
      <c r="T310" s="337"/>
      <c r="X310" s="383"/>
    </row>
    <row r="311" spans="1:24" s="341" customFormat="1" x14ac:dyDescent="0.25">
      <c r="A311" s="342"/>
      <c r="B311" s="342"/>
      <c r="C311" s="342"/>
      <c r="D311" s="342"/>
      <c r="E311" s="342"/>
      <c r="F311" s="342"/>
      <c r="G311" s="342"/>
      <c r="H311" s="342"/>
      <c r="I311" s="342"/>
      <c r="J311" s="342"/>
      <c r="K311" s="342"/>
      <c r="L311" s="340"/>
      <c r="M311" s="336"/>
      <c r="N311" s="337"/>
      <c r="O311" s="337"/>
      <c r="P311" s="337"/>
      <c r="Q311" s="337"/>
      <c r="R311" s="337"/>
      <c r="S311" s="337"/>
      <c r="T311" s="337"/>
      <c r="X311" s="383"/>
    </row>
    <row r="312" spans="1:24" s="341" customFormat="1" x14ac:dyDescent="0.25">
      <c r="A312" s="342"/>
      <c r="B312" s="342"/>
      <c r="C312" s="342"/>
      <c r="D312" s="342"/>
      <c r="E312" s="342"/>
      <c r="F312" s="342"/>
      <c r="G312" s="342"/>
      <c r="H312" s="342"/>
      <c r="I312" s="342"/>
      <c r="J312" s="342"/>
      <c r="K312" s="342"/>
      <c r="L312" s="340"/>
      <c r="M312" s="336"/>
      <c r="N312" s="337"/>
      <c r="O312" s="337"/>
      <c r="P312" s="337"/>
      <c r="Q312" s="337"/>
      <c r="R312" s="337"/>
      <c r="S312" s="337"/>
      <c r="T312" s="337"/>
      <c r="X312" s="383"/>
    </row>
    <row r="313" spans="1:24" s="341" customFormat="1" x14ac:dyDescent="0.25">
      <c r="A313" s="342"/>
      <c r="B313" s="342"/>
      <c r="C313" s="342"/>
      <c r="D313" s="342"/>
      <c r="E313" s="342"/>
      <c r="F313" s="342"/>
      <c r="G313" s="342"/>
      <c r="H313" s="342"/>
      <c r="I313" s="342"/>
      <c r="J313" s="342"/>
      <c r="K313" s="342"/>
      <c r="L313" s="340"/>
      <c r="M313" s="336"/>
      <c r="N313" s="337"/>
      <c r="O313" s="337"/>
      <c r="P313" s="337"/>
      <c r="Q313" s="337"/>
      <c r="R313" s="337"/>
      <c r="S313" s="337"/>
      <c r="T313" s="337"/>
      <c r="X313" s="383"/>
    </row>
    <row r="314" spans="1:24" s="341" customFormat="1" x14ac:dyDescent="0.25">
      <c r="A314" s="342"/>
      <c r="B314" s="342"/>
      <c r="C314" s="342"/>
      <c r="D314" s="342"/>
      <c r="E314" s="342"/>
      <c r="F314" s="342"/>
      <c r="G314" s="342"/>
      <c r="H314" s="342"/>
      <c r="I314" s="342"/>
      <c r="J314" s="342"/>
      <c r="K314" s="342"/>
      <c r="L314" s="340"/>
      <c r="M314" s="336"/>
      <c r="N314" s="337"/>
      <c r="O314" s="337"/>
      <c r="P314" s="337"/>
      <c r="Q314" s="337"/>
      <c r="R314" s="337"/>
      <c r="S314" s="337"/>
      <c r="T314" s="337"/>
      <c r="X314" s="383"/>
    </row>
    <row r="315" spans="1:24" s="341" customFormat="1" x14ac:dyDescent="0.25">
      <c r="A315" s="342"/>
      <c r="B315" s="342"/>
      <c r="C315" s="342"/>
      <c r="D315" s="342"/>
      <c r="E315" s="342"/>
      <c r="F315" s="342"/>
      <c r="G315" s="342"/>
      <c r="H315" s="342"/>
      <c r="I315" s="342"/>
      <c r="J315" s="342"/>
      <c r="K315" s="342"/>
      <c r="L315" s="340"/>
      <c r="M315" s="336"/>
      <c r="N315" s="337"/>
      <c r="O315" s="337"/>
      <c r="P315" s="337"/>
      <c r="Q315" s="337"/>
      <c r="R315" s="337"/>
      <c r="S315" s="337"/>
      <c r="T315" s="337"/>
      <c r="X315" s="383"/>
    </row>
    <row r="316" spans="1:24" s="341" customFormat="1" x14ac:dyDescent="0.25">
      <c r="A316" s="342"/>
      <c r="B316" s="342"/>
      <c r="C316" s="342"/>
      <c r="D316" s="342"/>
      <c r="E316" s="342"/>
      <c r="F316" s="342"/>
      <c r="G316" s="342"/>
      <c r="H316" s="342"/>
      <c r="I316" s="342"/>
      <c r="J316" s="342"/>
      <c r="K316" s="342"/>
      <c r="L316" s="340"/>
      <c r="M316" s="336"/>
      <c r="N316" s="337"/>
      <c r="O316" s="337"/>
      <c r="P316" s="337"/>
      <c r="Q316" s="337"/>
      <c r="R316" s="337"/>
      <c r="S316" s="337"/>
      <c r="T316" s="337"/>
      <c r="X316" s="383"/>
    </row>
    <row r="317" spans="1:24" s="341" customFormat="1" x14ac:dyDescent="0.25">
      <c r="A317" s="342"/>
      <c r="B317" s="342"/>
      <c r="C317" s="342"/>
      <c r="D317" s="342"/>
      <c r="E317" s="342"/>
      <c r="F317" s="342"/>
      <c r="G317" s="342"/>
      <c r="H317" s="342"/>
      <c r="I317" s="342"/>
      <c r="J317" s="342"/>
      <c r="K317" s="342"/>
      <c r="L317" s="340"/>
      <c r="M317" s="336"/>
      <c r="N317" s="337"/>
      <c r="O317" s="337"/>
      <c r="P317" s="337"/>
      <c r="Q317" s="337"/>
      <c r="R317" s="337"/>
      <c r="S317" s="337"/>
      <c r="T317" s="337"/>
      <c r="X317" s="383"/>
    </row>
    <row r="318" spans="1:24" s="341" customFormat="1" x14ac:dyDescent="0.25">
      <c r="A318" s="342"/>
      <c r="B318" s="342"/>
      <c r="C318" s="342"/>
      <c r="D318" s="342"/>
      <c r="E318" s="342"/>
      <c r="F318" s="342"/>
      <c r="G318" s="342"/>
      <c r="H318" s="342"/>
      <c r="I318" s="342"/>
      <c r="J318" s="342"/>
      <c r="K318" s="342"/>
      <c r="L318" s="340"/>
      <c r="M318" s="336"/>
      <c r="N318" s="337"/>
      <c r="O318" s="337"/>
      <c r="P318" s="337"/>
      <c r="Q318" s="337"/>
      <c r="R318" s="337"/>
      <c r="S318" s="337"/>
      <c r="T318" s="337"/>
      <c r="X318" s="383"/>
    </row>
    <row r="319" spans="1:24" s="341" customFormat="1" x14ac:dyDescent="0.25">
      <c r="A319" s="342"/>
      <c r="B319" s="342"/>
      <c r="C319" s="342"/>
      <c r="D319" s="342"/>
      <c r="E319" s="342"/>
      <c r="F319" s="342"/>
      <c r="G319" s="342"/>
      <c r="H319" s="342"/>
      <c r="I319" s="342"/>
      <c r="J319" s="342"/>
      <c r="K319" s="342"/>
      <c r="L319" s="340"/>
      <c r="M319" s="336"/>
      <c r="N319" s="337"/>
      <c r="O319" s="337"/>
      <c r="P319" s="337"/>
      <c r="Q319" s="337"/>
      <c r="R319" s="337"/>
      <c r="S319" s="337"/>
      <c r="T319" s="337"/>
      <c r="X319" s="383"/>
    </row>
    <row r="320" spans="1:24" s="341" customFormat="1" x14ac:dyDescent="0.25">
      <c r="A320" s="342"/>
      <c r="B320" s="342"/>
      <c r="C320" s="342"/>
      <c r="D320" s="342"/>
      <c r="E320" s="342"/>
      <c r="F320" s="342"/>
      <c r="G320" s="342"/>
      <c r="H320" s="342"/>
      <c r="I320" s="342"/>
      <c r="J320" s="342"/>
      <c r="K320" s="342"/>
      <c r="L320" s="340"/>
      <c r="M320" s="336"/>
      <c r="N320" s="337"/>
      <c r="O320" s="337"/>
      <c r="P320" s="337"/>
      <c r="Q320" s="337"/>
      <c r="R320" s="337"/>
      <c r="S320" s="337"/>
      <c r="T320" s="337"/>
      <c r="X320" s="383"/>
    </row>
    <row r="321" spans="1:24" s="341" customFormat="1" x14ac:dyDescent="0.25">
      <c r="A321" s="342"/>
      <c r="B321" s="342"/>
      <c r="C321" s="342"/>
      <c r="D321" s="342"/>
      <c r="E321" s="342"/>
      <c r="F321" s="342"/>
      <c r="G321" s="342"/>
      <c r="H321" s="342"/>
      <c r="I321" s="342"/>
      <c r="J321" s="342"/>
      <c r="K321" s="342"/>
      <c r="L321" s="340"/>
      <c r="M321" s="336"/>
      <c r="N321" s="337"/>
      <c r="O321" s="337"/>
      <c r="P321" s="337"/>
      <c r="Q321" s="337"/>
      <c r="R321" s="337"/>
      <c r="S321" s="337"/>
      <c r="T321" s="337"/>
      <c r="X321" s="383"/>
    </row>
    <row r="322" spans="1:24" s="341" customFormat="1" x14ac:dyDescent="0.25">
      <c r="A322" s="342"/>
      <c r="B322" s="342"/>
      <c r="C322" s="342"/>
      <c r="D322" s="342"/>
      <c r="E322" s="342"/>
      <c r="F322" s="342"/>
      <c r="G322" s="342"/>
      <c r="H322" s="342"/>
      <c r="I322" s="342"/>
      <c r="J322" s="342"/>
      <c r="K322" s="342"/>
      <c r="L322" s="340"/>
      <c r="M322" s="336"/>
      <c r="N322" s="337"/>
      <c r="O322" s="337"/>
      <c r="P322" s="337"/>
      <c r="Q322" s="337"/>
      <c r="R322" s="337"/>
      <c r="S322" s="337"/>
      <c r="T322" s="337"/>
      <c r="X322" s="383"/>
    </row>
    <row r="323" spans="1:24" s="341" customFormat="1" x14ac:dyDescent="0.25">
      <c r="A323" s="342"/>
      <c r="B323" s="342"/>
      <c r="C323" s="342"/>
      <c r="D323" s="342"/>
      <c r="E323" s="342"/>
      <c r="F323" s="342"/>
      <c r="G323" s="342"/>
      <c r="H323" s="342"/>
      <c r="I323" s="342"/>
      <c r="J323" s="342"/>
      <c r="K323" s="342"/>
      <c r="L323" s="340"/>
      <c r="M323" s="336"/>
      <c r="N323" s="337"/>
      <c r="O323" s="337"/>
      <c r="P323" s="337"/>
      <c r="Q323" s="337"/>
      <c r="R323" s="337"/>
      <c r="S323" s="337"/>
      <c r="T323" s="337"/>
      <c r="X323" s="383"/>
    </row>
    <row r="324" spans="1:24" s="341" customFormat="1" x14ac:dyDescent="0.25">
      <c r="A324" s="342"/>
      <c r="B324" s="342"/>
      <c r="C324" s="342"/>
      <c r="D324" s="342"/>
      <c r="E324" s="342"/>
      <c r="F324" s="342"/>
      <c r="G324" s="342"/>
      <c r="H324" s="342"/>
      <c r="I324" s="342"/>
      <c r="J324" s="342"/>
      <c r="K324" s="342"/>
      <c r="L324" s="340"/>
      <c r="M324" s="336"/>
      <c r="N324" s="337"/>
      <c r="O324" s="337"/>
      <c r="P324" s="337"/>
      <c r="Q324" s="337"/>
      <c r="R324" s="337"/>
      <c r="S324" s="337"/>
      <c r="T324" s="337"/>
      <c r="X324" s="383"/>
    </row>
    <row r="325" spans="1:24" s="341" customFormat="1" x14ac:dyDescent="0.25">
      <c r="A325" s="342"/>
      <c r="B325" s="342"/>
      <c r="C325" s="342"/>
      <c r="D325" s="342"/>
      <c r="E325" s="342"/>
      <c r="F325" s="342"/>
      <c r="G325" s="342"/>
      <c r="H325" s="342"/>
      <c r="I325" s="342"/>
      <c r="J325" s="342"/>
      <c r="K325" s="342"/>
      <c r="L325" s="340"/>
      <c r="M325" s="336"/>
      <c r="N325" s="337"/>
      <c r="O325" s="337"/>
      <c r="P325" s="337"/>
      <c r="Q325" s="337"/>
      <c r="R325" s="337"/>
      <c r="S325" s="337"/>
      <c r="T325" s="337"/>
      <c r="X325" s="383"/>
    </row>
    <row r="326" spans="1:24" s="341" customFormat="1" x14ac:dyDescent="0.25">
      <c r="A326" s="342"/>
      <c r="B326" s="342"/>
      <c r="C326" s="342"/>
      <c r="D326" s="342"/>
      <c r="E326" s="342"/>
      <c r="F326" s="342"/>
      <c r="G326" s="342"/>
      <c r="H326" s="342"/>
      <c r="I326" s="342"/>
      <c r="J326" s="342"/>
      <c r="K326" s="342"/>
      <c r="L326" s="340"/>
      <c r="M326" s="336"/>
      <c r="N326" s="337"/>
      <c r="O326" s="337"/>
      <c r="P326" s="337"/>
      <c r="Q326" s="337"/>
      <c r="R326" s="337"/>
      <c r="S326" s="337"/>
      <c r="T326" s="337"/>
      <c r="X326" s="383"/>
    </row>
    <row r="327" spans="1:24" s="341" customFormat="1" x14ac:dyDescent="0.25">
      <c r="A327" s="342"/>
      <c r="B327" s="342"/>
      <c r="C327" s="342"/>
      <c r="D327" s="342"/>
      <c r="E327" s="342"/>
      <c r="F327" s="342"/>
      <c r="G327" s="342"/>
      <c r="H327" s="342"/>
      <c r="I327" s="342"/>
      <c r="J327" s="342"/>
      <c r="K327" s="342"/>
      <c r="L327" s="340"/>
      <c r="M327" s="336"/>
      <c r="N327" s="337"/>
      <c r="O327" s="337"/>
      <c r="P327" s="337"/>
      <c r="Q327" s="337"/>
      <c r="R327" s="337"/>
      <c r="S327" s="337"/>
      <c r="T327" s="337"/>
      <c r="X327" s="383"/>
    </row>
    <row r="328" spans="1:24" s="341" customFormat="1" x14ac:dyDescent="0.25">
      <c r="A328" s="342"/>
      <c r="B328" s="342"/>
      <c r="C328" s="342"/>
      <c r="D328" s="342"/>
      <c r="E328" s="342"/>
      <c r="F328" s="342"/>
      <c r="G328" s="342"/>
      <c r="H328" s="342"/>
      <c r="I328" s="342"/>
      <c r="J328" s="342"/>
      <c r="K328" s="342"/>
      <c r="L328" s="340"/>
      <c r="M328" s="336"/>
      <c r="N328" s="337"/>
      <c r="O328" s="337"/>
      <c r="P328" s="337"/>
      <c r="Q328" s="337"/>
      <c r="R328" s="337"/>
      <c r="S328" s="337"/>
      <c r="T328" s="337"/>
      <c r="X328" s="383"/>
    </row>
    <row r="329" spans="1:24" s="341" customFormat="1" x14ac:dyDescent="0.25">
      <c r="A329" s="342"/>
      <c r="B329" s="342"/>
      <c r="C329" s="342"/>
      <c r="D329" s="342"/>
      <c r="E329" s="342"/>
      <c r="F329" s="342"/>
      <c r="G329" s="342"/>
      <c r="H329" s="342"/>
      <c r="I329" s="342"/>
      <c r="J329" s="342"/>
      <c r="K329" s="342"/>
      <c r="L329" s="340"/>
      <c r="M329" s="336"/>
      <c r="N329" s="337"/>
      <c r="O329" s="337"/>
      <c r="P329" s="337"/>
      <c r="Q329" s="337"/>
      <c r="R329" s="337"/>
      <c r="S329" s="337"/>
      <c r="T329" s="337"/>
      <c r="X329" s="383"/>
    </row>
    <row r="330" spans="1:24" s="341" customFormat="1" x14ac:dyDescent="0.25">
      <c r="A330" s="342"/>
      <c r="B330" s="342"/>
      <c r="C330" s="342"/>
      <c r="D330" s="342"/>
      <c r="E330" s="342"/>
      <c r="F330" s="342"/>
      <c r="G330" s="342"/>
      <c r="H330" s="342"/>
      <c r="I330" s="342"/>
      <c r="J330" s="342"/>
      <c r="K330" s="342"/>
      <c r="L330" s="340"/>
      <c r="M330" s="336"/>
      <c r="N330" s="337"/>
      <c r="O330" s="337"/>
      <c r="P330" s="337"/>
      <c r="Q330" s="337"/>
      <c r="R330" s="337"/>
      <c r="S330" s="337"/>
      <c r="T330" s="337"/>
      <c r="X330" s="383"/>
    </row>
    <row r="331" spans="1:24" s="341" customFormat="1" x14ac:dyDescent="0.25">
      <c r="A331" s="342"/>
      <c r="B331" s="342"/>
      <c r="C331" s="342"/>
      <c r="D331" s="342"/>
      <c r="E331" s="342"/>
      <c r="F331" s="342"/>
      <c r="G331" s="342"/>
      <c r="H331" s="342"/>
      <c r="I331" s="342"/>
      <c r="J331" s="342"/>
      <c r="K331" s="342"/>
      <c r="L331" s="340"/>
      <c r="M331" s="336"/>
      <c r="N331" s="337"/>
      <c r="O331" s="337"/>
      <c r="P331" s="337"/>
      <c r="Q331" s="337"/>
      <c r="R331" s="337"/>
      <c r="S331" s="337"/>
      <c r="T331" s="337"/>
      <c r="X331" s="383"/>
    </row>
    <row r="332" spans="1:24" s="341" customFormat="1" x14ac:dyDescent="0.25">
      <c r="A332" s="342"/>
      <c r="B332" s="342"/>
      <c r="C332" s="342"/>
      <c r="D332" s="342"/>
      <c r="E332" s="342"/>
      <c r="F332" s="342"/>
      <c r="G332" s="342"/>
      <c r="H332" s="342"/>
      <c r="I332" s="342"/>
      <c r="J332" s="342"/>
      <c r="K332" s="342"/>
      <c r="L332" s="340"/>
      <c r="M332" s="336"/>
      <c r="N332" s="337"/>
      <c r="O332" s="337"/>
      <c r="P332" s="337"/>
      <c r="Q332" s="337"/>
      <c r="R332" s="337"/>
      <c r="S332" s="337"/>
      <c r="T332" s="337"/>
      <c r="X332" s="383"/>
    </row>
    <row r="333" spans="1:24" s="341" customFormat="1" x14ac:dyDescent="0.25">
      <c r="A333" s="342"/>
      <c r="B333" s="342"/>
      <c r="C333" s="342"/>
      <c r="D333" s="342"/>
      <c r="E333" s="342"/>
      <c r="F333" s="342"/>
      <c r="G333" s="342"/>
      <c r="H333" s="342"/>
      <c r="I333" s="342"/>
      <c r="J333" s="342"/>
      <c r="K333" s="342"/>
      <c r="L333" s="340"/>
      <c r="M333" s="336"/>
      <c r="N333" s="337"/>
      <c r="O333" s="337"/>
      <c r="P333" s="337"/>
      <c r="Q333" s="337"/>
      <c r="R333" s="337"/>
      <c r="S333" s="337"/>
      <c r="T333" s="337"/>
      <c r="X333" s="383"/>
    </row>
    <row r="334" spans="1:24" s="341" customFormat="1" x14ac:dyDescent="0.25">
      <c r="A334" s="342"/>
      <c r="B334" s="342"/>
      <c r="C334" s="342"/>
      <c r="D334" s="342"/>
      <c r="E334" s="342"/>
      <c r="F334" s="342"/>
      <c r="G334" s="342"/>
      <c r="H334" s="342"/>
      <c r="I334" s="342"/>
      <c r="J334" s="342"/>
      <c r="K334" s="342"/>
      <c r="L334" s="340"/>
      <c r="M334" s="336"/>
      <c r="N334" s="337"/>
      <c r="O334" s="337"/>
      <c r="P334" s="337"/>
      <c r="Q334" s="337"/>
      <c r="R334" s="337"/>
      <c r="S334" s="337"/>
      <c r="T334" s="337"/>
      <c r="X334" s="383"/>
    </row>
    <row r="335" spans="1:24" s="341" customFormat="1" x14ac:dyDescent="0.25">
      <c r="A335" s="342"/>
      <c r="B335" s="342"/>
      <c r="C335" s="342"/>
      <c r="D335" s="342"/>
      <c r="E335" s="342"/>
      <c r="F335" s="342"/>
      <c r="G335" s="342"/>
      <c r="H335" s="342"/>
      <c r="I335" s="342"/>
      <c r="J335" s="342"/>
      <c r="K335" s="342"/>
      <c r="L335" s="340"/>
      <c r="M335" s="336"/>
      <c r="N335" s="337"/>
      <c r="O335" s="337"/>
      <c r="P335" s="337"/>
      <c r="Q335" s="337"/>
      <c r="R335" s="337"/>
      <c r="S335" s="337"/>
      <c r="T335" s="337"/>
      <c r="X335" s="383"/>
    </row>
    <row r="336" spans="1:24" s="341" customFormat="1" x14ac:dyDescent="0.25">
      <c r="A336" s="342"/>
      <c r="B336" s="342"/>
      <c r="C336" s="342"/>
      <c r="D336" s="342"/>
      <c r="E336" s="342"/>
      <c r="F336" s="342"/>
      <c r="G336" s="342"/>
      <c r="H336" s="342"/>
      <c r="I336" s="342"/>
      <c r="J336" s="342"/>
      <c r="K336" s="342"/>
      <c r="L336" s="340"/>
      <c r="M336" s="336"/>
      <c r="N336" s="337"/>
      <c r="O336" s="337"/>
      <c r="P336" s="337"/>
      <c r="Q336" s="337"/>
      <c r="R336" s="337"/>
      <c r="S336" s="337"/>
      <c r="T336" s="337"/>
      <c r="X336" s="383"/>
    </row>
    <row r="337" spans="1:24" s="341" customFormat="1" x14ac:dyDescent="0.25">
      <c r="A337" s="342"/>
      <c r="B337" s="342"/>
      <c r="C337" s="342"/>
      <c r="D337" s="342"/>
      <c r="E337" s="342"/>
      <c r="F337" s="342"/>
      <c r="G337" s="342"/>
      <c r="H337" s="342"/>
      <c r="I337" s="342"/>
      <c r="J337" s="342"/>
      <c r="K337" s="342"/>
      <c r="L337" s="340"/>
      <c r="M337" s="336"/>
      <c r="N337" s="337"/>
      <c r="O337" s="337"/>
      <c r="P337" s="337"/>
      <c r="Q337" s="337"/>
      <c r="R337" s="337"/>
      <c r="S337" s="337"/>
      <c r="T337" s="337"/>
      <c r="X337" s="383"/>
    </row>
    <row r="338" spans="1:24" s="341" customFormat="1" x14ac:dyDescent="0.25">
      <c r="A338" s="342"/>
      <c r="B338" s="342"/>
      <c r="C338" s="342"/>
      <c r="D338" s="342"/>
      <c r="E338" s="342"/>
      <c r="F338" s="342"/>
      <c r="G338" s="342"/>
      <c r="H338" s="342"/>
      <c r="I338" s="342"/>
      <c r="J338" s="342"/>
      <c r="K338" s="342"/>
      <c r="L338" s="340"/>
      <c r="M338" s="336"/>
      <c r="N338" s="337"/>
      <c r="O338" s="337"/>
      <c r="P338" s="337"/>
      <c r="Q338" s="337"/>
      <c r="R338" s="337"/>
      <c r="S338" s="337"/>
      <c r="T338" s="337"/>
      <c r="X338" s="383"/>
    </row>
    <row r="339" spans="1:24" s="341" customFormat="1" x14ac:dyDescent="0.25">
      <c r="A339" s="342"/>
      <c r="B339" s="342"/>
      <c r="C339" s="342"/>
      <c r="D339" s="342"/>
      <c r="E339" s="342"/>
      <c r="F339" s="342"/>
      <c r="G339" s="342"/>
      <c r="H339" s="342"/>
      <c r="I339" s="342"/>
      <c r="J339" s="342"/>
      <c r="K339" s="342"/>
      <c r="L339" s="340"/>
      <c r="M339" s="336"/>
      <c r="N339" s="337"/>
      <c r="O339" s="337"/>
      <c r="P339" s="337"/>
      <c r="Q339" s="337"/>
      <c r="R339" s="337"/>
      <c r="S339" s="337"/>
      <c r="T339" s="337"/>
      <c r="X339" s="383"/>
    </row>
    <row r="340" spans="1:24" s="341" customFormat="1" x14ac:dyDescent="0.25">
      <c r="A340" s="342"/>
      <c r="B340" s="342"/>
      <c r="C340" s="342"/>
      <c r="D340" s="342"/>
      <c r="E340" s="342"/>
      <c r="F340" s="342"/>
      <c r="G340" s="342"/>
      <c r="H340" s="342"/>
      <c r="I340" s="342"/>
      <c r="J340" s="342"/>
      <c r="K340" s="342"/>
      <c r="L340" s="340"/>
      <c r="M340" s="336"/>
      <c r="N340" s="337"/>
      <c r="O340" s="337"/>
      <c r="P340" s="337"/>
      <c r="Q340" s="337"/>
      <c r="R340" s="337"/>
      <c r="S340" s="337"/>
      <c r="T340" s="337"/>
      <c r="X340" s="383"/>
    </row>
    <row r="341" spans="1:24" s="341" customFormat="1" x14ac:dyDescent="0.25">
      <c r="A341" s="342"/>
      <c r="B341" s="342"/>
      <c r="C341" s="342"/>
      <c r="D341" s="342"/>
      <c r="E341" s="342"/>
      <c r="F341" s="342"/>
      <c r="G341" s="342"/>
      <c r="H341" s="342"/>
      <c r="I341" s="342"/>
      <c r="J341" s="342"/>
      <c r="K341" s="342"/>
      <c r="L341" s="340"/>
      <c r="M341" s="336"/>
      <c r="N341" s="337"/>
      <c r="O341" s="337"/>
      <c r="P341" s="337"/>
      <c r="Q341" s="337"/>
      <c r="R341" s="337"/>
      <c r="S341" s="337"/>
      <c r="T341" s="337"/>
      <c r="X341" s="383"/>
    </row>
    <row r="342" spans="1:24" s="341" customFormat="1" x14ac:dyDescent="0.25">
      <c r="A342" s="342"/>
      <c r="B342" s="342"/>
      <c r="C342" s="342"/>
      <c r="D342" s="342"/>
      <c r="E342" s="342"/>
      <c r="F342" s="342"/>
      <c r="G342" s="342"/>
      <c r="H342" s="342"/>
      <c r="I342" s="342"/>
      <c r="J342" s="342"/>
      <c r="K342" s="342"/>
      <c r="L342" s="340"/>
      <c r="M342" s="336"/>
      <c r="N342" s="337"/>
      <c r="O342" s="337"/>
      <c r="P342" s="337"/>
      <c r="Q342" s="337"/>
      <c r="R342" s="337"/>
      <c r="S342" s="337"/>
      <c r="T342" s="337"/>
      <c r="X342" s="383"/>
    </row>
    <row r="343" spans="1:24" s="341" customFormat="1" x14ac:dyDescent="0.25">
      <c r="A343" s="342"/>
      <c r="B343" s="342"/>
      <c r="C343" s="342"/>
      <c r="D343" s="342"/>
      <c r="E343" s="342"/>
      <c r="F343" s="342"/>
      <c r="G343" s="342"/>
      <c r="H343" s="342"/>
      <c r="I343" s="342"/>
      <c r="J343" s="342"/>
      <c r="K343" s="342"/>
      <c r="L343" s="340"/>
      <c r="M343" s="336"/>
      <c r="N343" s="337"/>
      <c r="O343" s="337"/>
      <c r="P343" s="337"/>
      <c r="Q343" s="337"/>
      <c r="R343" s="337"/>
      <c r="S343" s="337"/>
      <c r="T343" s="337"/>
      <c r="X343" s="383"/>
    </row>
    <row r="344" spans="1:24" s="341" customFormat="1" x14ac:dyDescent="0.25">
      <c r="A344" s="342"/>
      <c r="B344" s="342"/>
      <c r="C344" s="342"/>
      <c r="D344" s="342"/>
      <c r="E344" s="342"/>
      <c r="F344" s="342"/>
      <c r="G344" s="342"/>
      <c r="H344" s="342"/>
      <c r="I344" s="342"/>
      <c r="J344" s="342"/>
      <c r="K344" s="342"/>
      <c r="L344" s="340"/>
      <c r="M344" s="336"/>
      <c r="N344" s="337"/>
      <c r="O344" s="337"/>
      <c r="P344" s="337"/>
      <c r="Q344" s="337"/>
      <c r="R344" s="337"/>
      <c r="S344" s="337"/>
      <c r="T344" s="337"/>
      <c r="X344" s="383"/>
    </row>
    <row r="345" spans="1:24" s="341" customFormat="1" x14ac:dyDescent="0.25">
      <c r="A345" s="342"/>
      <c r="B345" s="342"/>
      <c r="C345" s="342"/>
      <c r="D345" s="342"/>
      <c r="E345" s="342"/>
      <c r="F345" s="342"/>
      <c r="G345" s="342"/>
      <c r="H345" s="342"/>
      <c r="I345" s="342"/>
      <c r="J345" s="342"/>
      <c r="K345" s="342"/>
      <c r="L345" s="340"/>
      <c r="M345" s="336"/>
      <c r="N345" s="337"/>
      <c r="O345" s="337"/>
      <c r="P345" s="337"/>
      <c r="Q345" s="337"/>
      <c r="R345" s="337"/>
      <c r="S345" s="337"/>
      <c r="T345" s="337"/>
      <c r="X345" s="383"/>
    </row>
    <row r="346" spans="1:24" s="341" customFormat="1" x14ac:dyDescent="0.25">
      <c r="A346" s="342"/>
      <c r="B346" s="342"/>
      <c r="C346" s="342"/>
      <c r="D346" s="342"/>
      <c r="E346" s="342"/>
      <c r="F346" s="342"/>
      <c r="G346" s="342"/>
      <c r="H346" s="342"/>
      <c r="I346" s="342"/>
      <c r="J346" s="342"/>
      <c r="K346" s="342"/>
      <c r="L346" s="340"/>
      <c r="M346" s="336"/>
      <c r="N346" s="337"/>
      <c r="O346" s="337"/>
      <c r="P346" s="337"/>
      <c r="Q346" s="337"/>
      <c r="R346" s="337"/>
      <c r="S346" s="337"/>
      <c r="T346" s="337"/>
      <c r="X346" s="383"/>
    </row>
    <row r="347" spans="1:24" s="341" customFormat="1" x14ac:dyDescent="0.25">
      <c r="A347" s="342"/>
      <c r="B347" s="342"/>
      <c r="C347" s="342"/>
      <c r="D347" s="342"/>
      <c r="E347" s="342"/>
      <c r="F347" s="342"/>
      <c r="G347" s="342"/>
      <c r="H347" s="342"/>
      <c r="I347" s="342"/>
      <c r="J347" s="342"/>
      <c r="K347" s="342"/>
      <c r="L347" s="340"/>
      <c r="M347" s="336"/>
      <c r="N347" s="337"/>
      <c r="O347" s="337"/>
      <c r="P347" s="337"/>
      <c r="Q347" s="337"/>
      <c r="R347" s="337"/>
      <c r="S347" s="337"/>
      <c r="T347" s="337"/>
      <c r="X347" s="383"/>
    </row>
    <row r="348" spans="1:24" s="341" customFormat="1" x14ac:dyDescent="0.25">
      <c r="A348" s="342"/>
      <c r="B348" s="342"/>
      <c r="C348" s="342"/>
      <c r="D348" s="342"/>
      <c r="E348" s="342"/>
      <c r="F348" s="342"/>
      <c r="G348" s="342"/>
      <c r="H348" s="342"/>
      <c r="I348" s="342"/>
      <c r="J348" s="342"/>
      <c r="K348" s="342"/>
      <c r="L348" s="340"/>
      <c r="M348" s="336"/>
      <c r="N348" s="337"/>
      <c r="O348" s="337"/>
      <c r="P348" s="337"/>
      <c r="Q348" s="337"/>
      <c r="R348" s="337"/>
      <c r="S348" s="337"/>
      <c r="T348" s="337"/>
      <c r="X348" s="383"/>
    </row>
    <row r="349" spans="1:24" s="341" customFormat="1" x14ac:dyDescent="0.25">
      <c r="A349" s="342"/>
      <c r="B349" s="342"/>
      <c r="C349" s="342"/>
      <c r="D349" s="342"/>
      <c r="E349" s="342"/>
      <c r="F349" s="342"/>
      <c r="G349" s="342"/>
      <c r="H349" s="342"/>
      <c r="I349" s="342"/>
      <c r="J349" s="342"/>
      <c r="K349" s="342"/>
      <c r="L349" s="340"/>
      <c r="M349" s="336"/>
      <c r="N349" s="337"/>
      <c r="O349" s="337"/>
      <c r="P349" s="337"/>
      <c r="Q349" s="337"/>
      <c r="R349" s="337"/>
      <c r="S349" s="337"/>
      <c r="T349" s="337"/>
      <c r="X349" s="383"/>
    </row>
    <row r="350" spans="1:24" s="341" customFormat="1" x14ac:dyDescent="0.25">
      <c r="A350" s="342"/>
      <c r="B350" s="342"/>
      <c r="C350" s="342"/>
      <c r="D350" s="342"/>
      <c r="E350" s="342"/>
      <c r="F350" s="342"/>
      <c r="G350" s="342"/>
      <c r="H350" s="342"/>
      <c r="I350" s="342"/>
      <c r="J350" s="342"/>
      <c r="K350" s="342"/>
      <c r="L350" s="340"/>
      <c r="M350" s="336"/>
      <c r="N350" s="337"/>
      <c r="O350" s="337"/>
      <c r="P350" s="337"/>
      <c r="Q350" s="337"/>
      <c r="R350" s="337"/>
      <c r="S350" s="337"/>
      <c r="T350" s="337"/>
      <c r="X350" s="383"/>
    </row>
    <row r="351" spans="1:24" s="341" customFormat="1" x14ac:dyDescent="0.25">
      <c r="A351" s="342"/>
      <c r="B351" s="342"/>
      <c r="C351" s="342"/>
      <c r="D351" s="342"/>
      <c r="E351" s="342"/>
      <c r="F351" s="342"/>
      <c r="G351" s="342"/>
      <c r="H351" s="342"/>
      <c r="I351" s="342"/>
      <c r="J351" s="342"/>
      <c r="K351" s="342"/>
      <c r="L351" s="340"/>
      <c r="M351" s="336"/>
      <c r="N351" s="337"/>
      <c r="O351" s="337"/>
      <c r="P351" s="337"/>
      <c r="Q351" s="337"/>
      <c r="R351" s="337"/>
      <c r="S351" s="337"/>
      <c r="T351" s="337"/>
      <c r="X351" s="383"/>
    </row>
    <row r="352" spans="1:24" s="341" customFormat="1" x14ac:dyDescent="0.25">
      <c r="A352" s="342"/>
      <c r="B352" s="342"/>
      <c r="C352" s="342"/>
      <c r="D352" s="342"/>
      <c r="E352" s="342"/>
      <c r="F352" s="342"/>
      <c r="G352" s="342"/>
      <c r="H352" s="342"/>
      <c r="I352" s="342"/>
      <c r="J352" s="342"/>
      <c r="K352" s="342"/>
      <c r="L352" s="340"/>
      <c r="M352" s="336"/>
      <c r="N352" s="337"/>
      <c r="O352" s="337"/>
      <c r="P352" s="337"/>
      <c r="Q352" s="337"/>
      <c r="R352" s="337"/>
      <c r="S352" s="337"/>
      <c r="T352" s="337"/>
      <c r="X352" s="383"/>
    </row>
    <row r="353" spans="1:24" s="341" customFormat="1" x14ac:dyDescent="0.25">
      <c r="A353" s="342"/>
      <c r="B353" s="342"/>
      <c r="C353" s="342"/>
      <c r="D353" s="342"/>
      <c r="E353" s="342"/>
      <c r="F353" s="342"/>
      <c r="G353" s="342"/>
      <c r="H353" s="342"/>
      <c r="I353" s="342"/>
      <c r="J353" s="342"/>
      <c r="K353" s="342"/>
      <c r="L353" s="340"/>
      <c r="M353" s="336"/>
      <c r="N353" s="337"/>
      <c r="O353" s="337"/>
      <c r="P353" s="337"/>
      <c r="Q353" s="337"/>
      <c r="R353" s="337"/>
      <c r="S353" s="337"/>
      <c r="T353" s="337"/>
      <c r="X353" s="383"/>
    </row>
    <row r="354" spans="1:24" s="341" customFormat="1" x14ac:dyDescent="0.25">
      <c r="A354" s="342"/>
      <c r="B354" s="342"/>
      <c r="C354" s="342"/>
      <c r="D354" s="342"/>
      <c r="E354" s="342"/>
      <c r="F354" s="342"/>
      <c r="G354" s="342"/>
      <c r="H354" s="342"/>
      <c r="I354" s="342"/>
      <c r="J354" s="342"/>
      <c r="K354" s="342"/>
      <c r="L354" s="340"/>
      <c r="M354" s="336"/>
      <c r="N354" s="337"/>
      <c r="O354" s="337"/>
      <c r="P354" s="337"/>
      <c r="Q354" s="337"/>
      <c r="R354" s="337"/>
      <c r="S354" s="337"/>
      <c r="T354" s="337"/>
      <c r="X354" s="383"/>
    </row>
    <row r="355" spans="1:24" s="341" customFormat="1" x14ac:dyDescent="0.25">
      <c r="A355" s="342"/>
      <c r="B355" s="342"/>
      <c r="C355" s="342"/>
      <c r="D355" s="342"/>
      <c r="E355" s="342"/>
      <c r="F355" s="342"/>
      <c r="G355" s="342"/>
      <c r="H355" s="342"/>
      <c r="I355" s="342"/>
      <c r="J355" s="342"/>
      <c r="K355" s="342"/>
      <c r="L355" s="340"/>
      <c r="M355" s="336"/>
      <c r="N355" s="337"/>
      <c r="O355" s="337"/>
      <c r="P355" s="337"/>
      <c r="Q355" s="337"/>
      <c r="R355" s="337"/>
      <c r="S355" s="337"/>
      <c r="T355" s="337"/>
      <c r="X355" s="383"/>
    </row>
    <row r="356" spans="1:24" s="341" customFormat="1" x14ac:dyDescent="0.25">
      <c r="A356" s="342"/>
      <c r="B356" s="342"/>
      <c r="C356" s="342"/>
      <c r="D356" s="342"/>
      <c r="E356" s="342"/>
      <c r="F356" s="342"/>
      <c r="G356" s="342"/>
      <c r="H356" s="342"/>
      <c r="I356" s="342"/>
      <c r="J356" s="342"/>
      <c r="K356" s="342"/>
      <c r="L356" s="340"/>
      <c r="M356" s="336"/>
      <c r="N356" s="337"/>
      <c r="O356" s="337"/>
      <c r="P356" s="337"/>
      <c r="Q356" s="337"/>
      <c r="R356" s="337"/>
      <c r="S356" s="337"/>
      <c r="T356" s="337"/>
      <c r="X356" s="383"/>
    </row>
    <row r="357" spans="1:24" s="341" customFormat="1" x14ac:dyDescent="0.25">
      <c r="A357" s="342"/>
      <c r="B357" s="342"/>
      <c r="C357" s="342"/>
      <c r="D357" s="342"/>
      <c r="E357" s="342"/>
      <c r="F357" s="342"/>
      <c r="G357" s="342"/>
      <c r="H357" s="342"/>
      <c r="I357" s="342"/>
      <c r="J357" s="342"/>
      <c r="K357" s="342"/>
      <c r="L357" s="340"/>
      <c r="M357" s="336"/>
      <c r="N357" s="337"/>
      <c r="O357" s="337"/>
      <c r="P357" s="337"/>
      <c r="Q357" s="337"/>
      <c r="R357" s="337"/>
      <c r="S357" s="337"/>
      <c r="T357" s="337"/>
      <c r="X357" s="383"/>
    </row>
    <row r="358" spans="1:24" s="341" customFormat="1" x14ac:dyDescent="0.25">
      <c r="A358" s="342"/>
      <c r="B358" s="342"/>
      <c r="C358" s="342"/>
      <c r="D358" s="342"/>
      <c r="E358" s="342"/>
      <c r="F358" s="342"/>
      <c r="G358" s="342"/>
      <c r="H358" s="342"/>
      <c r="I358" s="342"/>
      <c r="J358" s="342"/>
      <c r="K358" s="342"/>
      <c r="L358" s="340"/>
      <c r="M358" s="336"/>
      <c r="N358" s="337"/>
      <c r="O358" s="337"/>
      <c r="P358" s="337"/>
      <c r="Q358" s="337"/>
      <c r="R358" s="337"/>
      <c r="S358" s="337"/>
      <c r="T358" s="337"/>
      <c r="X358" s="383"/>
    </row>
    <row r="359" spans="1:24" s="341" customFormat="1" x14ac:dyDescent="0.25">
      <c r="A359" s="342"/>
      <c r="B359" s="342"/>
      <c r="C359" s="342"/>
      <c r="D359" s="342"/>
      <c r="E359" s="342"/>
      <c r="F359" s="342"/>
      <c r="G359" s="342"/>
      <c r="H359" s="342"/>
      <c r="I359" s="342"/>
      <c r="J359" s="342"/>
      <c r="K359" s="342"/>
      <c r="L359" s="340"/>
      <c r="M359" s="336"/>
      <c r="N359" s="337"/>
      <c r="O359" s="337"/>
      <c r="P359" s="337"/>
      <c r="Q359" s="337"/>
      <c r="R359" s="337"/>
      <c r="S359" s="337"/>
      <c r="T359" s="337"/>
      <c r="X359" s="383"/>
    </row>
    <row r="360" spans="1:24" s="341" customFormat="1" x14ac:dyDescent="0.25">
      <c r="A360" s="342"/>
      <c r="B360" s="342"/>
      <c r="C360" s="342"/>
      <c r="D360" s="342"/>
      <c r="E360" s="342"/>
      <c r="F360" s="342"/>
      <c r="G360" s="342"/>
      <c r="H360" s="342"/>
      <c r="I360" s="342"/>
      <c r="J360" s="342"/>
      <c r="K360" s="342"/>
      <c r="L360" s="340"/>
      <c r="M360" s="336"/>
      <c r="N360" s="337"/>
      <c r="O360" s="337"/>
      <c r="P360" s="337"/>
      <c r="Q360" s="337"/>
      <c r="R360" s="337"/>
      <c r="S360" s="337"/>
      <c r="T360" s="337"/>
      <c r="X360" s="383"/>
    </row>
    <row r="361" spans="1:24" s="341" customFormat="1" x14ac:dyDescent="0.25">
      <c r="A361" s="342"/>
      <c r="B361" s="342"/>
      <c r="C361" s="342"/>
      <c r="D361" s="342"/>
      <c r="E361" s="342"/>
      <c r="F361" s="342"/>
      <c r="G361" s="342"/>
      <c r="H361" s="342"/>
      <c r="I361" s="342"/>
      <c r="J361" s="342"/>
      <c r="K361" s="342"/>
      <c r="L361" s="340"/>
      <c r="M361" s="336"/>
      <c r="N361" s="337"/>
      <c r="O361" s="337"/>
      <c r="P361" s="337"/>
      <c r="Q361" s="337"/>
      <c r="R361" s="337"/>
      <c r="S361" s="337"/>
      <c r="T361" s="337"/>
      <c r="X361" s="383"/>
    </row>
    <row r="362" spans="1:24" s="341" customFormat="1" x14ac:dyDescent="0.25">
      <c r="A362" s="342"/>
      <c r="B362" s="342"/>
      <c r="C362" s="342"/>
      <c r="D362" s="342"/>
      <c r="E362" s="342"/>
      <c r="F362" s="342"/>
      <c r="G362" s="342"/>
      <c r="H362" s="342"/>
      <c r="I362" s="342"/>
      <c r="J362" s="342"/>
      <c r="K362" s="342"/>
      <c r="L362" s="340"/>
      <c r="M362" s="336"/>
      <c r="N362" s="337"/>
      <c r="O362" s="337"/>
      <c r="P362" s="337"/>
      <c r="Q362" s="337"/>
      <c r="R362" s="337"/>
      <c r="S362" s="337"/>
      <c r="T362" s="337"/>
      <c r="X362" s="383"/>
    </row>
    <row r="363" spans="1:24" s="341" customFormat="1" x14ac:dyDescent="0.25">
      <c r="A363" s="342"/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  <c r="L363" s="340"/>
      <c r="M363" s="336"/>
      <c r="N363" s="337"/>
      <c r="O363" s="337"/>
      <c r="P363" s="337"/>
      <c r="Q363" s="337"/>
      <c r="R363" s="337"/>
      <c r="S363" s="337"/>
      <c r="T363" s="337"/>
      <c r="X363" s="383"/>
    </row>
    <row r="364" spans="1:24" s="341" customFormat="1" x14ac:dyDescent="0.25">
      <c r="A364" s="342"/>
      <c r="B364" s="342"/>
      <c r="C364" s="342"/>
      <c r="D364" s="342"/>
      <c r="E364" s="342"/>
      <c r="F364" s="342"/>
      <c r="G364" s="342"/>
      <c r="H364" s="342"/>
      <c r="I364" s="342"/>
      <c r="J364" s="342"/>
      <c r="K364" s="342"/>
      <c r="L364" s="340"/>
      <c r="M364" s="336"/>
      <c r="N364" s="337"/>
      <c r="O364" s="337"/>
      <c r="P364" s="337"/>
      <c r="Q364" s="337"/>
      <c r="R364" s="337"/>
      <c r="S364" s="337"/>
      <c r="T364" s="337"/>
      <c r="X364" s="383"/>
    </row>
    <row r="365" spans="1:24" s="341" customFormat="1" x14ac:dyDescent="0.25">
      <c r="A365" s="342"/>
      <c r="B365" s="342"/>
      <c r="C365" s="342"/>
      <c r="D365" s="342"/>
      <c r="E365" s="342"/>
      <c r="F365" s="342"/>
      <c r="G365" s="342"/>
      <c r="H365" s="342"/>
      <c r="I365" s="342"/>
      <c r="J365" s="342"/>
      <c r="K365" s="342"/>
      <c r="L365" s="340"/>
      <c r="M365" s="336"/>
      <c r="N365" s="337"/>
      <c r="O365" s="337"/>
      <c r="P365" s="337"/>
      <c r="Q365" s="337"/>
      <c r="R365" s="337"/>
      <c r="S365" s="337"/>
      <c r="T365" s="337"/>
      <c r="X365" s="383"/>
    </row>
    <row r="366" spans="1:24" s="341" customFormat="1" x14ac:dyDescent="0.25">
      <c r="A366" s="342"/>
      <c r="B366" s="342"/>
      <c r="C366" s="342"/>
      <c r="D366" s="342"/>
      <c r="E366" s="342"/>
      <c r="F366" s="342"/>
      <c r="G366" s="342"/>
      <c r="H366" s="342"/>
      <c r="I366" s="342"/>
      <c r="J366" s="342"/>
      <c r="K366" s="342"/>
      <c r="L366" s="340"/>
      <c r="M366" s="336"/>
      <c r="N366" s="337"/>
      <c r="O366" s="337"/>
      <c r="P366" s="337"/>
      <c r="Q366" s="337"/>
      <c r="R366" s="337"/>
      <c r="S366" s="337"/>
      <c r="T366" s="337"/>
      <c r="X366" s="383"/>
    </row>
    <row r="367" spans="1:24" s="341" customFormat="1" x14ac:dyDescent="0.25">
      <c r="A367" s="342"/>
      <c r="B367" s="342"/>
      <c r="C367" s="342"/>
      <c r="D367" s="342"/>
      <c r="E367" s="342"/>
      <c r="F367" s="342"/>
      <c r="G367" s="342"/>
      <c r="H367" s="342"/>
      <c r="I367" s="342"/>
      <c r="J367" s="342"/>
      <c r="K367" s="342"/>
      <c r="L367" s="340"/>
      <c r="M367" s="336"/>
      <c r="N367" s="337"/>
      <c r="O367" s="337"/>
      <c r="P367" s="337"/>
      <c r="Q367" s="337"/>
      <c r="R367" s="337"/>
      <c r="S367" s="337"/>
      <c r="T367" s="337"/>
      <c r="X367" s="383"/>
    </row>
    <row r="368" spans="1:24" s="341" customFormat="1" x14ac:dyDescent="0.25">
      <c r="A368" s="342"/>
      <c r="B368" s="342"/>
      <c r="C368" s="342"/>
      <c r="D368" s="342"/>
      <c r="E368" s="342"/>
      <c r="F368" s="342"/>
      <c r="G368" s="342"/>
      <c r="H368" s="342"/>
      <c r="I368" s="342"/>
      <c r="J368" s="342"/>
      <c r="K368" s="342"/>
      <c r="L368" s="340"/>
      <c r="M368" s="336"/>
      <c r="N368" s="337"/>
      <c r="O368" s="337"/>
      <c r="P368" s="337"/>
      <c r="Q368" s="337"/>
      <c r="R368" s="337"/>
      <c r="S368" s="337"/>
      <c r="T368" s="337"/>
      <c r="X368" s="383"/>
    </row>
    <row r="369" spans="1:24" s="341" customFormat="1" x14ac:dyDescent="0.25">
      <c r="A369" s="342"/>
      <c r="B369" s="342"/>
      <c r="C369" s="342"/>
      <c r="D369" s="342"/>
      <c r="E369" s="342"/>
      <c r="F369" s="342"/>
      <c r="G369" s="342"/>
      <c r="H369" s="342"/>
      <c r="I369" s="342"/>
      <c r="J369" s="342"/>
      <c r="K369" s="342"/>
      <c r="L369" s="340"/>
      <c r="M369" s="336"/>
      <c r="N369" s="337"/>
      <c r="O369" s="337"/>
      <c r="P369" s="337"/>
      <c r="Q369" s="337"/>
      <c r="R369" s="337"/>
      <c r="S369" s="337"/>
      <c r="T369" s="337"/>
      <c r="X369" s="383"/>
    </row>
    <row r="370" spans="1:24" s="341" customFormat="1" x14ac:dyDescent="0.25">
      <c r="A370" s="342"/>
      <c r="B370" s="342"/>
      <c r="C370" s="342"/>
      <c r="D370" s="342"/>
      <c r="E370" s="342"/>
      <c r="F370" s="342"/>
      <c r="G370" s="342"/>
      <c r="H370" s="342"/>
      <c r="I370" s="342"/>
      <c r="J370" s="342"/>
      <c r="K370" s="342"/>
      <c r="L370" s="340"/>
      <c r="M370" s="336"/>
      <c r="N370" s="337"/>
      <c r="O370" s="337"/>
      <c r="P370" s="337"/>
      <c r="Q370" s="337"/>
      <c r="R370" s="337"/>
      <c r="S370" s="337"/>
      <c r="T370" s="337"/>
      <c r="X370" s="383"/>
    </row>
    <row r="371" spans="1:24" s="341" customFormat="1" x14ac:dyDescent="0.25">
      <c r="A371" s="342"/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  <c r="L371" s="340"/>
      <c r="M371" s="336"/>
      <c r="N371" s="337"/>
      <c r="O371" s="337"/>
      <c r="P371" s="337"/>
      <c r="Q371" s="337"/>
      <c r="R371" s="337"/>
      <c r="S371" s="337"/>
      <c r="T371" s="337"/>
      <c r="X371" s="383"/>
    </row>
    <row r="372" spans="1:24" s="341" customFormat="1" x14ac:dyDescent="0.25">
      <c r="A372" s="342"/>
      <c r="B372" s="342"/>
      <c r="C372" s="342"/>
      <c r="D372" s="342"/>
      <c r="E372" s="342"/>
      <c r="F372" s="342"/>
      <c r="G372" s="342"/>
      <c r="H372" s="342"/>
      <c r="I372" s="342"/>
      <c r="J372" s="342"/>
      <c r="K372" s="342"/>
      <c r="L372" s="340"/>
      <c r="M372" s="336"/>
      <c r="N372" s="337"/>
      <c r="O372" s="337"/>
      <c r="P372" s="337"/>
      <c r="Q372" s="337"/>
      <c r="R372" s="337"/>
      <c r="S372" s="337"/>
      <c r="T372" s="337"/>
      <c r="X372" s="383"/>
    </row>
    <row r="373" spans="1:24" s="341" customFormat="1" x14ac:dyDescent="0.25">
      <c r="A373" s="342"/>
      <c r="B373" s="342"/>
      <c r="C373" s="342"/>
      <c r="D373" s="342"/>
      <c r="E373" s="342"/>
      <c r="F373" s="342"/>
      <c r="G373" s="342"/>
      <c r="H373" s="342"/>
      <c r="I373" s="342"/>
      <c r="J373" s="342"/>
      <c r="K373" s="342"/>
      <c r="L373" s="340"/>
      <c r="M373" s="336"/>
      <c r="N373" s="337"/>
      <c r="O373" s="337"/>
      <c r="P373" s="337"/>
      <c r="Q373" s="337"/>
      <c r="R373" s="337"/>
      <c r="S373" s="337"/>
      <c r="T373" s="337"/>
      <c r="X373" s="383"/>
    </row>
    <row r="374" spans="1:24" s="341" customFormat="1" x14ac:dyDescent="0.25">
      <c r="A374" s="342"/>
      <c r="B374" s="342"/>
      <c r="C374" s="342"/>
      <c r="D374" s="342"/>
      <c r="E374" s="342"/>
      <c r="F374" s="342"/>
      <c r="G374" s="342"/>
      <c r="H374" s="342"/>
      <c r="I374" s="342"/>
      <c r="J374" s="342"/>
      <c r="K374" s="342"/>
      <c r="L374" s="340"/>
      <c r="M374" s="336"/>
      <c r="N374" s="337"/>
      <c r="O374" s="337"/>
      <c r="P374" s="337"/>
      <c r="Q374" s="337"/>
      <c r="R374" s="337"/>
      <c r="S374" s="337"/>
      <c r="T374" s="337"/>
      <c r="X374" s="383"/>
    </row>
    <row r="375" spans="1:24" s="341" customFormat="1" x14ac:dyDescent="0.25">
      <c r="A375" s="342"/>
      <c r="B375" s="342"/>
      <c r="C375" s="342"/>
      <c r="D375" s="342"/>
      <c r="E375" s="342"/>
      <c r="F375" s="342"/>
      <c r="G375" s="342"/>
      <c r="H375" s="342"/>
      <c r="I375" s="342"/>
      <c r="J375" s="342"/>
      <c r="K375" s="342"/>
      <c r="L375" s="340"/>
      <c r="M375" s="336"/>
      <c r="N375" s="337"/>
      <c r="O375" s="337"/>
      <c r="P375" s="337"/>
      <c r="Q375" s="337"/>
      <c r="R375" s="337"/>
      <c r="S375" s="337"/>
      <c r="T375" s="337"/>
      <c r="X375" s="383"/>
    </row>
    <row r="376" spans="1:24" s="341" customFormat="1" x14ac:dyDescent="0.25">
      <c r="A376" s="342"/>
      <c r="B376" s="342"/>
      <c r="C376" s="342"/>
      <c r="D376" s="342"/>
      <c r="E376" s="342"/>
      <c r="F376" s="342"/>
      <c r="G376" s="342"/>
      <c r="H376" s="342"/>
      <c r="I376" s="342"/>
      <c r="J376" s="342"/>
      <c r="K376" s="342"/>
      <c r="L376" s="340"/>
      <c r="M376" s="336"/>
      <c r="N376" s="337"/>
      <c r="O376" s="337"/>
      <c r="P376" s="337"/>
      <c r="Q376" s="337"/>
      <c r="R376" s="337"/>
      <c r="S376" s="337"/>
      <c r="T376" s="337"/>
      <c r="X376" s="383"/>
    </row>
    <row r="377" spans="1:24" s="341" customFormat="1" x14ac:dyDescent="0.25">
      <c r="A377" s="342"/>
      <c r="B377" s="342"/>
      <c r="C377" s="342"/>
      <c r="D377" s="342"/>
      <c r="E377" s="342"/>
      <c r="F377" s="342"/>
      <c r="G377" s="342"/>
      <c r="H377" s="342"/>
      <c r="I377" s="342"/>
      <c r="J377" s="342"/>
      <c r="K377" s="342"/>
      <c r="L377" s="340"/>
      <c r="M377" s="336"/>
      <c r="N377" s="337"/>
      <c r="O377" s="337"/>
      <c r="P377" s="337"/>
      <c r="Q377" s="337"/>
      <c r="R377" s="337"/>
      <c r="S377" s="337"/>
      <c r="T377" s="337"/>
      <c r="X377" s="383"/>
    </row>
    <row r="378" spans="1:24" s="341" customFormat="1" x14ac:dyDescent="0.25">
      <c r="A378" s="342"/>
      <c r="B378" s="342"/>
      <c r="C378" s="342"/>
      <c r="D378" s="342"/>
      <c r="E378" s="342"/>
      <c r="F378" s="342"/>
      <c r="G378" s="342"/>
      <c r="H378" s="342"/>
      <c r="I378" s="342"/>
      <c r="J378" s="342"/>
      <c r="K378" s="342"/>
      <c r="L378" s="340"/>
      <c r="M378" s="336"/>
      <c r="N378" s="337"/>
      <c r="O378" s="337"/>
      <c r="P378" s="337"/>
      <c r="Q378" s="337"/>
      <c r="R378" s="337"/>
      <c r="S378" s="337"/>
      <c r="T378" s="337"/>
      <c r="X378" s="383"/>
    </row>
    <row r="379" spans="1:24" s="341" customFormat="1" x14ac:dyDescent="0.25">
      <c r="A379" s="342"/>
      <c r="B379" s="342"/>
      <c r="C379" s="342"/>
      <c r="D379" s="342"/>
      <c r="E379" s="342"/>
      <c r="F379" s="342"/>
      <c r="G379" s="342"/>
      <c r="H379" s="342"/>
      <c r="I379" s="342"/>
      <c r="J379" s="342"/>
      <c r="K379" s="342"/>
      <c r="L379" s="340"/>
      <c r="M379" s="336"/>
      <c r="N379" s="337"/>
      <c r="O379" s="337"/>
      <c r="P379" s="337"/>
      <c r="Q379" s="337"/>
      <c r="R379" s="337"/>
      <c r="S379" s="337"/>
      <c r="T379" s="337"/>
      <c r="X379" s="383"/>
    </row>
    <row r="380" spans="1:24" s="341" customFormat="1" x14ac:dyDescent="0.25">
      <c r="A380" s="342"/>
      <c r="B380" s="342"/>
      <c r="C380" s="342"/>
      <c r="D380" s="342"/>
      <c r="E380" s="342"/>
      <c r="F380" s="342"/>
      <c r="G380" s="342"/>
      <c r="H380" s="342"/>
      <c r="I380" s="342"/>
      <c r="J380" s="342"/>
      <c r="K380" s="342"/>
      <c r="L380" s="340"/>
      <c r="M380" s="336"/>
      <c r="N380" s="337"/>
      <c r="O380" s="337"/>
      <c r="P380" s="337"/>
      <c r="Q380" s="337"/>
      <c r="R380" s="337"/>
      <c r="S380" s="337"/>
      <c r="T380" s="337"/>
      <c r="X380" s="383"/>
    </row>
    <row r="381" spans="1:24" s="341" customFormat="1" x14ac:dyDescent="0.25">
      <c r="A381" s="342"/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  <c r="L381" s="340"/>
      <c r="M381" s="336"/>
      <c r="N381" s="337"/>
      <c r="O381" s="337"/>
      <c r="P381" s="337"/>
      <c r="Q381" s="337"/>
      <c r="R381" s="337"/>
      <c r="S381" s="337"/>
      <c r="T381" s="337"/>
      <c r="X381" s="383"/>
    </row>
    <row r="382" spans="1:24" s="341" customFormat="1" x14ac:dyDescent="0.25">
      <c r="A382" s="342"/>
      <c r="B382" s="342"/>
      <c r="C382" s="342"/>
      <c r="D382" s="342"/>
      <c r="E382" s="342"/>
      <c r="F382" s="342"/>
      <c r="G382" s="342"/>
      <c r="H382" s="342"/>
      <c r="I382" s="342"/>
      <c r="J382" s="342"/>
      <c r="K382" s="342"/>
      <c r="L382" s="340"/>
      <c r="M382" s="336"/>
      <c r="N382" s="337"/>
      <c r="O382" s="337"/>
      <c r="P382" s="337"/>
      <c r="Q382" s="337"/>
      <c r="R382" s="337"/>
      <c r="S382" s="337"/>
      <c r="T382" s="337"/>
      <c r="X382" s="383"/>
    </row>
    <row r="383" spans="1:24" s="341" customFormat="1" x14ac:dyDescent="0.25">
      <c r="A383" s="342"/>
      <c r="B383" s="342"/>
      <c r="C383" s="342"/>
      <c r="D383" s="342"/>
      <c r="E383" s="342"/>
      <c r="F383" s="342"/>
      <c r="G383" s="342"/>
      <c r="H383" s="342"/>
      <c r="I383" s="342"/>
      <c r="J383" s="342"/>
      <c r="K383" s="342"/>
      <c r="L383" s="340"/>
      <c r="M383" s="336"/>
      <c r="N383" s="337"/>
      <c r="O383" s="337"/>
      <c r="P383" s="337"/>
      <c r="Q383" s="337"/>
      <c r="R383" s="337"/>
      <c r="S383" s="337"/>
      <c r="T383" s="337"/>
      <c r="X383" s="383"/>
    </row>
    <row r="384" spans="1:24" s="341" customFormat="1" x14ac:dyDescent="0.25">
      <c r="A384" s="342"/>
      <c r="B384" s="342"/>
      <c r="C384" s="342"/>
      <c r="D384" s="342"/>
      <c r="E384" s="342"/>
      <c r="F384" s="342"/>
      <c r="G384" s="342"/>
      <c r="H384" s="342"/>
      <c r="I384" s="342"/>
      <c r="J384" s="342"/>
      <c r="K384" s="342"/>
      <c r="L384" s="340"/>
      <c r="M384" s="336"/>
      <c r="N384" s="337"/>
      <c r="O384" s="337"/>
      <c r="P384" s="337"/>
      <c r="Q384" s="337"/>
      <c r="R384" s="337"/>
      <c r="S384" s="337"/>
      <c r="T384" s="337"/>
      <c r="X384" s="383"/>
    </row>
    <row r="385" spans="1:24" s="341" customFormat="1" x14ac:dyDescent="0.25">
      <c r="A385" s="342"/>
      <c r="B385" s="342"/>
      <c r="C385" s="342"/>
      <c r="D385" s="342"/>
      <c r="E385" s="342"/>
      <c r="F385" s="342"/>
      <c r="G385" s="342"/>
      <c r="H385" s="342"/>
      <c r="I385" s="342"/>
      <c r="J385" s="342"/>
      <c r="K385" s="342"/>
      <c r="L385" s="340"/>
      <c r="M385" s="336"/>
      <c r="N385" s="337"/>
      <c r="O385" s="337"/>
      <c r="P385" s="337"/>
      <c r="Q385" s="337"/>
      <c r="R385" s="337"/>
      <c r="S385" s="337"/>
      <c r="T385" s="337"/>
      <c r="X385" s="383"/>
    </row>
    <row r="386" spans="1:24" s="341" customFormat="1" x14ac:dyDescent="0.25">
      <c r="A386" s="342"/>
      <c r="B386" s="342"/>
      <c r="C386" s="342"/>
      <c r="D386" s="342"/>
      <c r="E386" s="342"/>
      <c r="F386" s="342"/>
      <c r="G386" s="342"/>
      <c r="H386" s="342"/>
      <c r="I386" s="342"/>
      <c r="J386" s="342"/>
      <c r="K386" s="342"/>
      <c r="L386" s="340"/>
      <c r="M386" s="336"/>
      <c r="N386" s="337"/>
      <c r="O386" s="337"/>
      <c r="P386" s="337"/>
      <c r="Q386" s="337"/>
      <c r="R386" s="337"/>
      <c r="S386" s="337"/>
      <c r="T386" s="337"/>
      <c r="X386" s="383"/>
    </row>
    <row r="387" spans="1:24" s="341" customFormat="1" x14ac:dyDescent="0.25">
      <c r="A387" s="342"/>
      <c r="B387" s="342"/>
      <c r="C387" s="342"/>
      <c r="D387" s="342"/>
      <c r="E387" s="342"/>
      <c r="F387" s="342"/>
      <c r="G387" s="342"/>
      <c r="H387" s="342"/>
      <c r="I387" s="342"/>
      <c r="J387" s="342"/>
      <c r="K387" s="342"/>
      <c r="L387" s="340"/>
      <c r="M387" s="336"/>
      <c r="N387" s="337"/>
      <c r="O387" s="337"/>
      <c r="P387" s="337"/>
      <c r="Q387" s="337"/>
      <c r="R387" s="337"/>
      <c r="S387" s="337"/>
      <c r="T387" s="337"/>
      <c r="X387" s="383"/>
    </row>
    <row r="388" spans="1:24" s="341" customFormat="1" x14ac:dyDescent="0.25">
      <c r="A388" s="342"/>
      <c r="B388" s="342"/>
      <c r="C388" s="342"/>
      <c r="D388" s="342"/>
      <c r="E388" s="342"/>
      <c r="F388" s="342"/>
      <c r="G388" s="342"/>
      <c r="H388" s="342"/>
      <c r="I388" s="342"/>
      <c r="J388" s="342"/>
      <c r="K388" s="342"/>
      <c r="L388" s="340"/>
      <c r="M388" s="336"/>
      <c r="N388" s="337"/>
      <c r="O388" s="337"/>
      <c r="P388" s="337"/>
      <c r="Q388" s="337"/>
      <c r="R388" s="337"/>
      <c r="S388" s="337"/>
      <c r="T388" s="337"/>
      <c r="X388" s="383"/>
    </row>
    <row r="389" spans="1:24" s="341" customFormat="1" x14ac:dyDescent="0.25">
      <c r="A389" s="342"/>
      <c r="B389" s="342"/>
      <c r="C389" s="342"/>
      <c r="D389" s="342"/>
      <c r="E389" s="342"/>
      <c r="F389" s="342"/>
      <c r="G389" s="342"/>
      <c r="H389" s="342"/>
      <c r="I389" s="342"/>
      <c r="J389" s="342"/>
      <c r="K389" s="342"/>
      <c r="L389" s="340"/>
      <c r="M389" s="336"/>
      <c r="N389" s="337"/>
      <c r="O389" s="337"/>
      <c r="P389" s="337"/>
      <c r="Q389" s="337"/>
      <c r="R389" s="337"/>
      <c r="S389" s="337"/>
      <c r="T389" s="337"/>
      <c r="X389" s="383"/>
    </row>
    <row r="390" spans="1:24" s="341" customFormat="1" x14ac:dyDescent="0.25">
      <c r="A390" s="342"/>
      <c r="B390" s="342"/>
      <c r="C390" s="342"/>
      <c r="D390" s="342"/>
      <c r="E390" s="342"/>
      <c r="F390" s="342"/>
      <c r="G390" s="342"/>
      <c r="H390" s="342"/>
      <c r="I390" s="342"/>
      <c r="J390" s="342"/>
      <c r="K390" s="342"/>
      <c r="L390" s="340"/>
      <c r="M390" s="336"/>
      <c r="N390" s="337"/>
      <c r="O390" s="337"/>
      <c r="P390" s="337"/>
      <c r="Q390" s="337"/>
      <c r="R390" s="337"/>
      <c r="S390" s="337"/>
      <c r="T390" s="337"/>
      <c r="X390" s="383"/>
    </row>
    <row r="391" spans="1:24" s="341" customFormat="1" x14ac:dyDescent="0.25">
      <c r="A391" s="342"/>
      <c r="B391" s="342"/>
      <c r="C391" s="342"/>
      <c r="D391" s="342"/>
      <c r="E391" s="342"/>
      <c r="F391" s="342"/>
      <c r="G391" s="342"/>
      <c r="H391" s="342"/>
      <c r="I391" s="342"/>
      <c r="J391" s="342"/>
      <c r="K391" s="342"/>
      <c r="L391" s="340"/>
      <c r="M391" s="336"/>
      <c r="N391" s="337"/>
      <c r="O391" s="337"/>
      <c r="P391" s="337"/>
      <c r="Q391" s="337"/>
      <c r="R391" s="337"/>
      <c r="S391" s="337"/>
      <c r="T391" s="337"/>
      <c r="X391" s="383"/>
    </row>
    <row r="392" spans="1:24" s="341" customFormat="1" x14ac:dyDescent="0.25">
      <c r="A392" s="342"/>
      <c r="B392" s="342"/>
      <c r="C392" s="342"/>
      <c r="D392" s="342"/>
      <c r="E392" s="342"/>
      <c r="F392" s="342"/>
      <c r="G392" s="342"/>
      <c r="H392" s="342"/>
      <c r="I392" s="342"/>
      <c r="J392" s="342"/>
      <c r="K392" s="342"/>
      <c r="L392" s="340"/>
      <c r="M392" s="336"/>
      <c r="N392" s="337"/>
      <c r="O392" s="337"/>
      <c r="P392" s="337"/>
      <c r="Q392" s="337"/>
      <c r="R392" s="337"/>
      <c r="S392" s="337"/>
      <c r="T392" s="337"/>
      <c r="X392" s="383"/>
    </row>
    <row r="393" spans="1:24" s="341" customFormat="1" x14ac:dyDescent="0.25">
      <c r="A393" s="342"/>
      <c r="B393" s="342"/>
      <c r="C393" s="342"/>
      <c r="D393" s="342"/>
      <c r="E393" s="342"/>
      <c r="F393" s="342"/>
      <c r="G393" s="342"/>
      <c r="H393" s="342"/>
      <c r="I393" s="342"/>
      <c r="J393" s="342"/>
      <c r="K393" s="342"/>
      <c r="L393" s="340"/>
      <c r="M393" s="336"/>
      <c r="N393" s="337"/>
      <c r="O393" s="337"/>
      <c r="P393" s="337"/>
      <c r="Q393" s="337"/>
      <c r="R393" s="337"/>
      <c r="S393" s="337"/>
      <c r="T393" s="337"/>
      <c r="X393" s="383"/>
    </row>
    <row r="394" spans="1:24" s="341" customFormat="1" x14ac:dyDescent="0.25">
      <c r="A394" s="342"/>
      <c r="B394" s="342"/>
      <c r="C394" s="342"/>
      <c r="D394" s="342"/>
      <c r="E394" s="342"/>
      <c r="F394" s="342"/>
      <c r="G394" s="342"/>
      <c r="H394" s="342"/>
      <c r="I394" s="342"/>
      <c r="J394" s="342"/>
      <c r="K394" s="342"/>
      <c r="L394" s="340"/>
      <c r="M394" s="336"/>
      <c r="N394" s="337"/>
      <c r="O394" s="337"/>
      <c r="P394" s="337"/>
      <c r="Q394" s="337"/>
      <c r="R394" s="337"/>
      <c r="S394" s="337"/>
      <c r="T394" s="337"/>
      <c r="X394" s="383"/>
    </row>
    <row r="395" spans="1:24" s="341" customFormat="1" x14ac:dyDescent="0.25">
      <c r="A395" s="342"/>
      <c r="B395" s="342"/>
      <c r="C395" s="342"/>
      <c r="D395" s="342"/>
      <c r="E395" s="342"/>
      <c r="F395" s="342"/>
      <c r="G395" s="342"/>
      <c r="H395" s="342"/>
      <c r="I395" s="342"/>
      <c r="J395" s="342"/>
      <c r="K395" s="342"/>
      <c r="L395" s="340"/>
      <c r="M395" s="336"/>
      <c r="N395" s="337"/>
      <c r="O395" s="337"/>
      <c r="P395" s="337"/>
      <c r="Q395" s="337"/>
      <c r="R395" s="337"/>
      <c r="S395" s="337"/>
      <c r="T395" s="337"/>
      <c r="X395" s="383"/>
    </row>
    <row r="396" spans="1:24" s="341" customFormat="1" x14ac:dyDescent="0.25">
      <c r="A396" s="342"/>
      <c r="B396" s="342"/>
      <c r="C396" s="342"/>
      <c r="D396" s="342"/>
      <c r="E396" s="342"/>
      <c r="F396" s="342"/>
      <c r="G396" s="342"/>
      <c r="H396" s="342"/>
      <c r="I396" s="342"/>
      <c r="J396" s="342"/>
      <c r="K396" s="342"/>
      <c r="L396" s="340"/>
      <c r="M396" s="336"/>
      <c r="N396" s="337"/>
      <c r="O396" s="337"/>
      <c r="P396" s="337"/>
      <c r="Q396" s="337"/>
      <c r="R396" s="337"/>
      <c r="S396" s="337"/>
      <c r="T396" s="337"/>
      <c r="X396" s="383"/>
    </row>
    <row r="397" spans="1:24" s="341" customFormat="1" x14ac:dyDescent="0.25">
      <c r="A397" s="342"/>
      <c r="B397" s="342"/>
      <c r="C397" s="342"/>
      <c r="D397" s="342"/>
      <c r="E397" s="342"/>
      <c r="F397" s="342"/>
      <c r="G397" s="342"/>
      <c r="H397" s="342"/>
      <c r="I397" s="342"/>
      <c r="J397" s="342"/>
      <c r="K397" s="342"/>
      <c r="L397" s="340"/>
      <c r="M397" s="336"/>
      <c r="N397" s="337"/>
      <c r="O397" s="337"/>
      <c r="P397" s="337"/>
      <c r="Q397" s="337"/>
      <c r="R397" s="337"/>
      <c r="S397" s="337"/>
      <c r="T397" s="337"/>
      <c r="X397" s="383"/>
    </row>
    <row r="398" spans="1:24" s="341" customFormat="1" x14ac:dyDescent="0.25">
      <c r="A398" s="342"/>
      <c r="B398" s="342"/>
      <c r="C398" s="342"/>
      <c r="D398" s="342"/>
      <c r="E398" s="342"/>
      <c r="F398" s="342"/>
      <c r="G398" s="342"/>
      <c r="H398" s="342"/>
      <c r="I398" s="342"/>
      <c r="J398" s="342"/>
      <c r="K398" s="342"/>
      <c r="L398" s="340"/>
      <c r="M398" s="336"/>
      <c r="N398" s="337"/>
      <c r="O398" s="337"/>
      <c r="P398" s="337"/>
      <c r="Q398" s="337"/>
      <c r="R398" s="337"/>
      <c r="S398" s="337"/>
      <c r="T398" s="337"/>
      <c r="X398" s="383"/>
    </row>
    <row r="399" spans="1:24" s="341" customFormat="1" x14ac:dyDescent="0.25">
      <c r="A399" s="342"/>
      <c r="B399" s="342"/>
      <c r="C399" s="342"/>
      <c r="D399" s="342"/>
      <c r="E399" s="342"/>
      <c r="F399" s="342"/>
      <c r="G399" s="342"/>
      <c r="H399" s="342"/>
      <c r="I399" s="342"/>
      <c r="J399" s="342"/>
      <c r="K399" s="342"/>
      <c r="L399" s="340"/>
      <c r="M399" s="336"/>
      <c r="N399" s="337"/>
      <c r="O399" s="337"/>
      <c r="P399" s="337"/>
      <c r="Q399" s="337"/>
      <c r="R399" s="337"/>
      <c r="S399" s="337"/>
      <c r="T399" s="337"/>
      <c r="X399" s="383"/>
    </row>
    <row r="400" spans="1:24" s="341" customFormat="1" x14ac:dyDescent="0.25">
      <c r="A400" s="342"/>
      <c r="B400" s="342"/>
      <c r="C400" s="342"/>
      <c r="D400" s="342"/>
      <c r="E400" s="342"/>
      <c r="F400" s="342"/>
      <c r="G400" s="342"/>
      <c r="H400" s="342"/>
      <c r="I400" s="342"/>
      <c r="J400" s="342"/>
      <c r="K400" s="342"/>
      <c r="L400" s="340"/>
      <c r="M400" s="336"/>
      <c r="N400" s="337"/>
      <c r="O400" s="337"/>
      <c r="P400" s="337"/>
      <c r="Q400" s="337"/>
      <c r="R400" s="337"/>
      <c r="S400" s="337"/>
      <c r="T400" s="337"/>
      <c r="X400" s="383"/>
    </row>
    <row r="401" spans="1:24" s="341" customFormat="1" x14ac:dyDescent="0.25">
      <c r="A401" s="342"/>
      <c r="B401" s="342"/>
      <c r="C401" s="342"/>
      <c r="D401" s="342"/>
      <c r="E401" s="342"/>
      <c r="F401" s="342"/>
      <c r="G401" s="342"/>
      <c r="H401" s="342"/>
      <c r="I401" s="342"/>
      <c r="J401" s="342"/>
      <c r="K401" s="342"/>
      <c r="L401" s="340"/>
      <c r="M401" s="336"/>
      <c r="N401" s="337"/>
      <c r="O401" s="337"/>
      <c r="P401" s="337"/>
      <c r="Q401" s="337"/>
      <c r="R401" s="337"/>
      <c r="S401" s="337"/>
      <c r="T401" s="337"/>
      <c r="X401" s="383"/>
    </row>
    <row r="402" spans="1:24" s="341" customFormat="1" x14ac:dyDescent="0.25">
      <c r="A402" s="342"/>
      <c r="B402" s="342"/>
      <c r="C402" s="342"/>
      <c r="D402" s="342"/>
      <c r="E402" s="342"/>
      <c r="F402" s="342"/>
      <c r="G402" s="342"/>
      <c r="H402" s="342"/>
      <c r="I402" s="342"/>
      <c r="J402" s="342"/>
      <c r="K402" s="342"/>
      <c r="L402" s="340"/>
      <c r="M402" s="336"/>
      <c r="N402" s="337"/>
      <c r="O402" s="337"/>
      <c r="P402" s="337"/>
      <c r="Q402" s="337"/>
      <c r="R402" s="337"/>
      <c r="S402" s="337"/>
      <c r="T402" s="337"/>
      <c r="X402" s="383"/>
    </row>
    <row r="403" spans="1:24" s="341" customFormat="1" x14ac:dyDescent="0.25">
      <c r="A403" s="342"/>
      <c r="B403" s="342"/>
      <c r="C403" s="342"/>
      <c r="D403" s="342"/>
      <c r="E403" s="342"/>
      <c r="F403" s="342"/>
      <c r="G403" s="342"/>
      <c r="H403" s="342"/>
      <c r="I403" s="342"/>
      <c r="J403" s="342"/>
      <c r="K403" s="342"/>
      <c r="L403" s="340"/>
      <c r="M403" s="336"/>
      <c r="N403" s="337"/>
      <c r="O403" s="337"/>
      <c r="P403" s="337"/>
      <c r="Q403" s="337"/>
      <c r="R403" s="337"/>
      <c r="S403" s="337"/>
      <c r="T403" s="337"/>
      <c r="X403" s="383"/>
    </row>
    <row r="404" spans="1:24" s="341" customFormat="1" x14ac:dyDescent="0.25">
      <c r="A404" s="342"/>
      <c r="B404" s="342"/>
      <c r="C404" s="342"/>
      <c r="D404" s="342"/>
      <c r="E404" s="342"/>
      <c r="F404" s="342"/>
      <c r="G404" s="342"/>
      <c r="H404" s="342"/>
      <c r="I404" s="342"/>
      <c r="J404" s="342"/>
      <c r="K404" s="342"/>
      <c r="L404" s="340"/>
      <c r="M404" s="336"/>
      <c r="N404" s="337"/>
      <c r="O404" s="337"/>
      <c r="P404" s="337"/>
      <c r="Q404" s="337"/>
      <c r="R404" s="337"/>
      <c r="S404" s="337"/>
      <c r="T404" s="337"/>
      <c r="X404" s="383"/>
    </row>
    <row r="405" spans="1:24" s="341" customFormat="1" x14ac:dyDescent="0.25">
      <c r="A405" s="342"/>
      <c r="B405" s="342"/>
      <c r="C405" s="342"/>
      <c r="D405" s="342"/>
      <c r="E405" s="342"/>
      <c r="F405" s="342"/>
      <c r="G405" s="342"/>
      <c r="H405" s="342"/>
      <c r="I405" s="342"/>
      <c r="J405" s="342"/>
      <c r="K405" s="342"/>
      <c r="L405" s="340"/>
      <c r="M405" s="336"/>
      <c r="N405" s="337"/>
      <c r="O405" s="337"/>
      <c r="P405" s="337"/>
      <c r="Q405" s="337"/>
      <c r="R405" s="337"/>
      <c r="S405" s="337"/>
      <c r="T405" s="337"/>
      <c r="X405" s="383"/>
    </row>
    <row r="406" spans="1:24" s="341" customFormat="1" x14ac:dyDescent="0.25">
      <c r="A406" s="342"/>
      <c r="B406" s="342"/>
      <c r="C406" s="342"/>
      <c r="D406" s="342"/>
      <c r="E406" s="342"/>
      <c r="F406" s="342"/>
      <c r="G406" s="342"/>
      <c r="H406" s="342"/>
      <c r="I406" s="342"/>
      <c r="J406" s="342"/>
      <c r="K406" s="342"/>
      <c r="L406" s="340"/>
      <c r="M406" s="336"/>
      <c r="N406" s="337"/>
      <c r="O406" s="337"/>
      <c r="P406" s="337"/>
      <c r="Q406" s="337"/>
      <c r="R406" s="337"/>
      <c r="S406" s="337"/>
      <c r="T406" s="337"/>
      <c r="X406" s="383"/>
    </row>
    <row r="407" spans="1:24" s="341" customFormat="1" x14ac:dyDescent="0.25">
      <c r="A407" s="342"/>
      <c r="B407" s="342"/>
      <c r="C407" s="342"/>
      <c r="D407" s="342"/>
      <c r="E407" s="342"/>
      <c r="F407" s="342"/>
      <c r="G407" s="342"/>
      <c r="H407" s="342"/>
      <c r="I407" s="342"/>
      <c r="J407" s="342"/>
      <c r="K407" s="342"/>
      <c r="L407" s="340"/>
      <c r="M407" s="336"/>
      <c r="N407" s="337"/>
      <c r="O407" s="337"/>
      <c r="P407" s="337"/>
      <c r="Q407" s="337"/>
      <c r="R407" s="337"/>
      <c r="S407" s="337"/>
      <c r="T407" s="337"/>
      <c r="X407" s="383"/>
    </row>
    <row r="408" spans="1:24" s="341" customFormat="1" x14ac:dyDescent="0.25">
      <c r="A408" s="342"/>
      <c r="B408" s="342"/>
      <c r="C408" s="342"/>
      <c r="D408" s="342"/>
      <c r="E408" s="342"/>
      <c r="F408" s="342"/>
      <c r="G408" s="342"/>
      <c r="H408" s="342"/>
      <c r="I408" s="342"/>
      <c r="J408" s="342"/>
      <c r="K408" s="342"/>
      <c r="L408" s="340"/>
      <c r="M408" s="336"/>
      <c r="N408" s="337"/>
      <c r="O408" s="337"/>
      <c r="P408" s="337"/>
      <c r="Q408" s="337"/>
      <c r="R408" s="337"/>
      <c r="S408" s="337"/>
      <c r="T408" s="337"/>
      <c r="X408" s="383"/>
    </row>
    <row r="409" spans="1:24" s="341" customFormat="1" x14ac:dyDescent="0.25">
      <c r="A409" s="342"/>
      <c r="B409" s="342"/>
      <c r="C409" s="342"/>
      <c r="D409" s="342"/>
      <c r="E409" s="342"/>
      <c r="F409" s="342"/>
      <c r="G409" s="342"/>
      <c r="H409" s="342"/>
      <c r="I409" s="342"/>
      <c r="J409" s="342"/>
      <c r="K409" s="342"/>
      <c r="L409" s="340"/>
      <c r="M409" s="336"/>
      <c r="N409" s="337"/>
      <c r="O409" s="337"/>
      <c r="P409" s="337"/>
      <c r="Q409" s="337"/>
      <c r="R409" s="337"/>
      <c r="S409" s="337"/>
      <c r="T409" s="337"/>
      <c r="X409" s="383"/>
    </row>
    <row r="410" spans="1:24" s="341" customFormat="1" x14ac:dyDescent="0.25">
      <c r="A410" s="342"/>
      <c r="B410" s="342"/>
      <c r="C410" s="342"/>
      <c r="D410" s="342"/>
      <c r="E410" s="342"/>
      <c r="F410" s="342"/>
      <c r="G410" s="342"/>
      <c r="H410" s="342"/>
      <c r="I410" s="342"/>
      <c r="J410" s="342"/>
      <c r="K410" s="342"/>
      <c r="L410" s="340"/>
      <c r="M410" s="336"/>
      <c r="N410" s="337"/>
      <c r="O410" s="337"/>
      <c r="P410" s="337"/>
      <c r="Q410" s="337"/>
      <c r="R410" s="337"/>
      <c r="S410" s="337"/>
      <c r="T410" s="337"/>
      <c r="X410" s="383"/>
    </row>
    <row r="411" spans="1:24" s="341" customFormat="1" x14ac:dyDescent="0.25">
      <c r="A411" s="342"/>
      <c r="B411" s="342"/>
      <c r="C411" s="342"/>
      <c r="D411" s="342"/>
      <c r="E411" s="342"/>
      <c r="F411" s="342"/>
      <c r="G411" s="342"/>
      <c r="H411" s="342"/>
      <c r="I411" s="342"/>
      <c r="J411" s="342"/>
      <c r="K411" s="342"/>
      <c r="L411" s="340"/>
      <c r="M411" s="336"/>
      <c r="N411" s="337"/>
      <c r="O411" s="337"/>
      <c r="P411" s="337"/>
      <c r="Q411" s="337"/>
      <c r="R411" s="337"/>
      <c r="S411" s="337"/>
      <c r="T411" s="337"/>
      <c r="X411" s="383"/>
    </row>
    <row r="412" spans="1:24" s="341" customFormat="1" x14ac:dyDescent="0.25">
      <c r="A412" s="342"/>
      <c r="B412" s="342"/>
      <c r="C412" s="342"/>
      <c r="D412" s="342"/>
      <c r="E412" s="342"/>
      <c r="F412" s="342"/>
      <c r="G412" s="342"/>
      <c r="H412" s="342"/>
      <c r="I412" s="342"/>
      <c r="J412" s="342"/>
      <c r="K412" s="342"/>
      <c r="L412" s="340"/>
      <c r="M412" s="336"/>
      <c r="N412" s="337"/>
      <c r="O412" s="337"/>
      <c r="P412" s="337"/>
      <c r="Q412" s="337"/>
      <c r="R412" s="337"/>
      <c r="S412" s="337"/>
      <c r="T412" s="337"/>
      <c r="X412" s="383"/>
    </row>
    <row r="413" spans="1:24" s="341" customFormat="1" x14ac:dyDescent="0.25">
      <c r="A413" s="342"/>
      <c r="B413" s="342"/>
      <c r="C413" s="342"/>
      <c r="D413" s="342"/>
      <c r="E413" s="342"/>
      <c r="F413" s="342"/>
      <c r="G413" s="342"/>
      <c r="H413" s="342"/>
      <c r="I413" s="342"/>
      <c r="J413" s="342"/>
      <c r="K413" s="342"/>
      <c r="L413" s="340"/>
      <c r="M413" s="336"/>
      <c r="N413" s="337"/>
      <c r="O413" s="337"/>
      <c r="P413" s="337"/>
      <c r="Q413" s="337"/>
      <c r="R413" s="337"/>
      <c r="S413" s="337"/>
      <c r="T413" s="337"/>
      <c r="X413" s="383"/>
    </row>
    <row r="414" spans="1:24" s="341" customFormat="1" x14ac:dyDescent="0.25">
      <c r="A414" s="342"/>
      <c r="B414" s="342"/>
      <c r="C414" s="342"/>
      <c r="D414" s="342"/>
      <c r="E414" s="342"/>
      <c r="F414" s="342"/>
      <c r="G414" s="342"/>
      <c r="H414" s="342"/>
      <c r="I414" s="342"/>
      <c r="J414" s="342"/>
      <c r="K414" s="342"/>
      <c r="L414" s="340"/>
      <c r="M414" s="336"/>
      <c r="N414" s="337"/>
      <c r="O414" s="337"/>
      <c r="P414" s="337"/>
      <c r="Q414" s="337"/>
      <c r="R414" s="337"/>
      <c r="S414" s="337"/>
      <c r="T414" s="337"/>
      <c r="X414" s="383"/>
    </row>
    <row r="415" spans="1:24" s="341" customFormat="1" x14ac:dyDescent="0.25">
      <c r="A415" s="342"/>
      <c r="B415" s="342"/>
      <c r="C415" s="342"/>
      <c r="D415" s="342"/>
      <c r="E415" s="342"/>
      <c r="F415" s="342"/>
      <c r="G415" s="342"/>
      <c r="H415" s="342"/>
      <c r="I415" s="342"/>
      <c r="J415" s="342"/>
      <c r="K415" s="342"/>
      <c r="L415" s="340"/>
      <c r="M415" s="336"/>
      <c r="N415" s="337"/>
      <c r="O415" s="337"/>
      <c r="P415" s="337"/>
      <c r="Q415" s="337"/>
      <c r="R415" s="337"/>
      <c r="S415" s="337"/>
      <c r="T415" s="337"/>
      <c r="X415" s="383"/>
    </row>
    <row r="416" spans="1:24" s="341" customFormat="1" x14ac:dyDescent="0.25">
      <c r="A416" s="342"/>
      <c r="B416" s="342"/>
      <c r="C416" s="342"/>
      <c r="D416" s="342"/>
      <c r="E416" s="342"/>
      <c r="F416" s="342"/>
      <c r="G416" s="342"/>
      <c r="H416" s="342"/>
      <c r="I416" s="342"/>
      <c r="J416" s="342"/>
      <c r="K416" s="342"/>
      <c r="L416" s="340"/>
      <c r="M416" s="336"/>
      <c r="N416" s="337"/>
      <c r="O416" s="337"/>
      <c r="P416" s="337"/>
      <c r="Q416" s="337"/>
      <c r="R416" s="337"/>
      <c r="S416" s="337"/>
      <c r="T416" s="337"/>
      <c r="X416" s="383"/>
    </row>
    <row r="417" spans="1:24" s="341" customFormat="1" x14ac:dyDescent="0.25">
      <c r="A417" s="342"/>
      <c r="B417" s="342"/>
      <c r="C417" s="342"/>
      <c r="D417" s="342"/>
      <c r="E417" s="342"/>
      <c r="F417" s="342"/>
      <c r="G417" s="342"/>
      <c r="H417" s="342"/>
      <c r="I417" s="342"/>
      <c r="J417" s="342"/>
      <c r="K417" s="342"/>
      <c r="L417" s="340"/>
      <c r="M417" s="336"/>
      <c r="N417" s="337"/>
      <c r="O417" s="337"/>
      <c r="P417" s="337"/>
      <c r="Q417" s="337"/>
      <c r="R417" s="337"/>
      <c r="S417" s="337"/>
      <c r="T417" s="337"/>
      <c r="X417" s="383"/>
    </row>
    <row r="418" spans="1:24" s="341" customFormat="1" x14ac:dyDescent="0.25">
      <c r="A418" s="342"/>
      <c r="B418" s="342"/>
      <c r="C418" s="342"/>
      <c r="D418" s="342"/>
      <c r="E418" s="342"/>
      <c r="F418" s="342"/>
      <c r="G418" s="342"/>
      <c r="H418" s="342"/>
      <c r="I418" s="342"/>
      <c r="J418" s="342"/>
      <c r="K418" s="342"/>
      <c r="L418" s="340"/>
      <c r="M418" s="336"/>
      <c r="N418" s="337"/>
      <c r="O418" s="337"/>
      <c r="P418" s="337"/>
      <c r="Q418" s="337"/>
      <c r="R418" s="337"/>
      <c r="S418" s="337"/>
      <c r="T418" s="337"/>
      <c r="X418" s="383"/>
    </row>
    <row r="419" spans="1:24" s="341" customFormat="1" x14ac:dyDescent="0.25">
      <c r="A419" s="342"/>
      <c r="B419" s="342"/>
      <c r="C419" s="342"/>
      <c r="D419" s="342"/>
      <c r="E419" s="342"/>
      <c r="F419" s="342"/>
      <c r="G419" s="342"/>
      <c r="H419" s="342"/>
      <c r="I419" s="342"/>
      <c r="J419" s="342"/>
      <c r="K419" s="342"/>
      <c r="L419" s="340"/>
      <c r="M419" s="336"/>
      <c r="N419" s="337"/>
      <c r="O419" s="337"/>
      <c r="P419" s="337"/>
      <c r="Q419" s="337"/>
      <c r="R419" s="337"/>
      <c r="S419" s="337"/>
      <c r="T419" s="337"/>
      <c r="X419" s="383"/>
    </row>
    <row r="420" spans="1:24" s="341" customFormat="1" x14ac:dyDescent="0.25">
      <c r="A420" s="342"/>
      <c r="B420" s="342"/>
      <c r="C420" s="342"/>
      <c r="D420" s="342"/>
      <c r="E420" s="342"/>
      <c r="F420" s="342"/>
      <c r="G420" s="342"/>
      <c r="H420" s="342"/>
      <c r="I420" s="342"/>
      <c r="J420" s="342"/>
      <c r="K420" s="342"/>
      <c r="L420" s="340"/>
      <c r="M420" s="336"/>
      <c r="N420" s="337"/>
      <c r="O420" s="337"/>
      <c r="P420" s="337"/>
      <c r="Q420" s="337"/>
      <c r="R420" s="337"/>
      <c r="S420" s="337"/>
      <c r="T420" s="337"/>
      <c r="X420" s="383"/>
    </row>
    <row r="421" spans="1:24" s="341" customFormat="1" x14ac:dyDescent="0.25">
      <c r="A421" s="342"/>
      <c r="B421" s="342"/>
      <c r="C421" s="342"/>
      <c r="D421" s="342"/>
      <c r="E421" s="342"/>
      <c r="F421" s="342"/>
      <c r="G421" s="342"/>
      <c r="H421" s="342"/>
      <c r="I421" s="342"/>
      <c r="J421" s="342"/>
      <c r="K421" s="342"/>
      <c r="L421" s="340"/>
      <c r="M421" s="336"/>
      <c r="N421" s="337"/>
      <c r="O421" s="337"/>
      <c r="P421" s="337"/>
      <c r="Q421" s="337"/>
      <c r="R421" s="337"/>
      <c r="S421" s="337"/>
      <c r="T421" s="337"/>
      <c r="X421" s="383"/>
    </row>
    <row r="422" spans="1:24" s="341" customFormat="1" x14ac:dyDescent="0.25">
      <c r="A422" s="342"/>
      <c r="B422" s="342"/>
      <c r="C422" s="342"/>
      <c r="D422" s="342"/>
      <c r="E422" s="342"/>
      <c r="F422" s="342"/>
      <c r="G422" s="342"/>
      <c r="H422" s="342"/>
      <c r="I422" s="342"/>
      <c r="J422" s="342"/>
      <c r="K422" s="342"/>
      <c r="L422" s="340"/>
      <c r="M422" s="336"/>
      <c r="N422" s="337"/>
      <c r="O422" s="337"/>
      <c r="P422" s="337"/>
      <c r="Q422" s="337"/>
      <c r="R422" s="337"/>
      <c r="S422" s="337"/>
      <c r="T422" s="337"/>
      <c r="X422" s="383"/>
    </row>
    <row r="423" spans="1:24" s="341" customFormat="1" x14ac:dyDescent="0.25">
      <c r="A423" s="342"/>
      <c r="B423" s="342"/>
      <c r="C423" s="342"/>
      <c r="D423" s="342"/>
      <c r="E423" s="342"/>
      <c r="F423" s="342"/>
      <c r="G423" s="342"/>
      <c r="H423" s="342"/>
      <c r="I423" s="342"/>
      <c r="J423" s="342"/>
      <c r="K423" s="342"/>
      <c r="L423" s="340"/>
      <c r="M423" s="336"/>
      <c r="N423" s="337"/>
      <c r="O423" s="337"/>
      <c r="P423" s="337"/>
      <c r="Q423" s="337"/>
      <c r="R423" s="337"/>
      <c r="S423" s="337"/>
      <c r="T423" s="337"/>
      <c r="X423" s="383"/>
    </row>
    <row r="424" spans="1:24" s="341" customFormat="1" x14ac:dyDescent="0.25">
      <c r="A424" s="342"/>
      <c r="B424" s="342"/>
      <c r="C424" s="342"/>
      <c r="D424" s="342"/>
      <c r="E424" s="342"/>
      <c r="F424" s="342"/>
      <c r="G424" s="342"/>
      <c r="H424" s="342"/>
      <c r="I424" s="342"/>
      <c r="J424" s="342"/>
      <c r="K424" s="342"/>
      <c r="L424" s="340"/>
      <c r="M424" s="336"/>
      <c r="N424" s="337"/>
      <c r="O424" s="337"/>
      <c r="P424" s="337"/>
      <c r="Q424" s="337"/>
      <c r="R424" s="337"/>
      <c r="S424" s="337"/>
      <c r="T424" s="337"/>
      <c r="X424" s="383"/>
    </row>
    <row r="425" spans="1:24" s="341" customFormat="1" x14ac:dyDescent="0.25">
      <c r="A425" s="342"/>
      <c r="B425" s="342"/>
      <c r="C425" s="342"/>
      <c r="D425" s="342"/>
      <c r="E425" s="342"/>
      <c r="F425" s="342"/>
      <c r="G425" s="342"/>
      <c r="H425" s="342"/>
      <c r="I425" s="342"/>
      <c r="J425" s="342"/>
      <c r="K425" s="342"/>
      <c r="L425" s="340"/>
      <c r="M425" s="336"/>
      <c r="N425" s="337"/>
      <c r="O425" s="337"/>
      <c r="P425" s="337"/>
      <c r="Q425" s="337"/>
      <c r="R425" s="337"/>
      <c r="S425" s="337"/>
      <c r="T425" s="337"/>
      <c r="X425" s="383"/>
    </row>
    <row r="426" spans="1:24" s="341" customFormat="1" x14ac:dyDescent="0.25">
      <c r="A426" s="342"/>
      <c r="B426" s="342"/>
      <c r="C426" s="342"/>
      <c r="D426" s="342"/>
      <c r="E426" s="342"/>
      <c r="F426" s="342"/>
      <c r="G426" s="342"/>
      <c r="H426" s="342"/>
      <c r="I426" s="342"/>
      <c r="J426" s="342"/>
      <c r="K426" s="342"/>
      <c r="L426" s="340"/>
      <c r="M426" s="336"/>
      <c r="N426" s="337"/>
      <c r="O426" s="337"/>
      <c r="P426" s="337"/>
      <c r="Q426" s="337"/>
      <c r="R426" s="337"/>
      <c r="S426" s="337"/>
      <c r="T426" s="337"/>
      <c r="X426" s="383"/>
    </row>
    <row r="427" spans="1:24" s="341" customFormat="1" x14ac:dyDescent="0.25">
      <c r="A427" s="342"/>
      <c r="B427" s="342"/>
      <c r="C427" s="342"/>
      <c r="D427" s="342"/>
      <c r="E427" s="342"/>
      <c r="F427" s="342"/>
      <c r="G427" s="342"/>
      <c r="H427" s="342"/>
      <c r="I427" s="342"/>
      <c r="J427" s="342"/>
      <c r="K427" s="342"/>
      <c r="L427" s="340"/>
      <c r="M427" s="336"/>
      <c r="N427" s="337"/>
      <c r="O427" s="337"/>
      <c r="P427" s="337"/>
      <c r="Q427" s="337"/>
      <c r="R427" s="337"/>
      <c r="S427" s="337"/>
      <c r="T427" s="337"/>
      <c r="X427" s="383"/>
    </row>
    <row r="428" spans="1:24" s="341" customFormat="1" x14ac:dyDescent="0.25">
      <c r="A428" s="342"/>
      <c r="B428" s="342"/>
      <c r="C428" s="342"/>
      <c r="D428" s="342"/>
      <c r="E428" s="342"/>
      <c r="F428" s="342"/>
      <c r="G428" s="342"/>
      <c r="H428" s="342"/>
      <c r="I428" s="342"/>
      <c r="J428" s="342"/>
      <c r="K428" s="342"/>
      <c r="L428" s="340"/>
      <c r="M428" s="336"/>
      <c r="N428" s="337"/>
      <c r="O428" s="337"/>
      <c r="P428" s="337"/>
      <c r="Q428" s="337"/>
      <c r="R428" s="337"/>
      <c r="S428" s="337"/>
      <c r="T428" s="337"/>
      <c r="X428" s="383"/>
    </row>
    <row r="429" spans="1:24" s="341" customFormat="1" x14ac:dyDescent="0.25">
      <c r="A429" s="342"/>
      <c r="B429" s="342"/>
      <c r="C429" s="342"/>
      <c r="D429" s="342"/>
      <c r="E429" s="342"/>
      <c r="F429" s="342"/>
      <c r="G429" s="342"/>
      <c r="H429" s="342"/>
      <c r="I429" s="342"/>
      <c r="J429" s="342"/>
      <c r="K429" s="342"/>
      <c r="L429" s="340"/>
      <c r="M429" s="336"/>
      <c r="N429" s="337"/>
      <c r="O429" s="337"/>
      <c r="P429" s="337"/>
      <c r="Q429" s="337"/>
      <c r="R429" s="337"/>
      <c r="S429" s="337"/>
      <c r="T429" s="337"/>
      <c r="X429" s="383"/>
    </row>
    <row r="430" spans="1:24" s="341" customFormat="1" x14ac:dyDescent="0.25">
      <c r="A430" s="342"/>
      <c r="B430" s="342"/>
      <c r="C430" s="342"/>
      <c r="D430" s="342"/>
      <c r="E430" s="342"/>
      <c r="F430" s="342"/>
      <c r="G430" s="342"/>
      <c r="H430" s="342"/>
      <c r="I430" s="342"/>
      <c r="J430" s="342"/>
      <c r="K430" s="342"/>
      <c r="L430" s="340"/>
      <c r="M430" s="336"/>
      <c r="N430" s="337"/>
      <c r="O430" s="337"/>
      <c r="P430" s="337"/>
      <c r="Q430" s="337"/>
      <c r="R430" s="337"/>
      <c r="S430" s="337"/>
      <c r="T430" s="337"/>
      <c r="X430" s="383"/>
    </row>
    <row r="431" spans="1:24" s="341" customFormat="1" x14ac:dyDescent="0.25">
      <c r="A431" s="342"/>
      <c r="B431" s="342"/>
      <c r="C431" s="342"/>
      <c r="D431" s="342"/>
      <c r="E431" s="342"/>
      <c r="F431" s="342"/>
      <c r="G431" s="342"/>
      <c r="H431" s="342"/>
      <c r="I431" s="342"/>
      <c r="J431" s="342"/>
      <c r="K431" s="342"/>
      <c r="L431" s="340"/>
      <c r="M431" s="336"/>
      <c r="N431" s="337"/>
      <c r="O431" s="337"/>
      <c r="P431" s="337"/>
      <c r="Q431" s="337"/>
      <c r="R431" s="337"/>
      <c r="S431" s="337"/>
      <c r="T431" s="337"/>
      <c r="X431" s="383"/>
    </row>
    <row r="432" spans="1:24" s="341" customFormat="1" x14ac:dyDescent="0.25">
      <c r="A432" s="342"/>
      <c r="B432" s="342"/>
      <c r="C432" s="342"/>
      <c r="D432" s="342"/>
      <c r="E432" s="342"/>
      <c r="F432" s="342"/>
      <c r="G432" s="342"/>
      <c r="H432" s="342"/>
      <c r="I432" s="342"/>
      <c r="J432" s="342"/>
      <c r="K432" s="342"/>
      <c r="L432" s="340"/>
      <c r="M432" s="336"/>
      <c r="N432" s="337"/>
      <c r="O432" s="337"/>
      <c r="P432" s="337"/>
      <c r="Q432" s="337"/>
      <c r="R432" s="337"/>
      <c r="S432" s="337"/>
      <c r="T432" s="337"/>
      <c r="X432" s="383"/>
    </row>
    <row r="433" spans="1:24" s="341" customFormat="1" x14ac:dyDescent="0.25">
      <c r="A433" s="342"/>
      <c r="B433" s="342"/>
      <c r="C433" s="342"/>
      <c r="D433" s="342"/>
      <c r="E433" s="342"/>
      <c r="F433" s="342"/>
      <c r="G433" s="342"/>
      <c r="H433" s="342"/>
      <c r="I433" s="342"/>
      <c r="J433" s="342"/>
      <c r="K433" s="342"/>
      <c r="L433" s="340"/>
      <c r="M433" s="336"/>
      <c r="N433" s="337"/>
      <c r="O433" s="337"/>
      <c r="P433" s="337"/>
      <c r="Q433" s="337"/>
      <c r="R433" s="337"/>
      <c r="S433" s="337"/>
      <c r="T433" s="337"/>
      <c r="X433" s="383"/>
    </row>
    <row r="434" spans="1:24" s="341" customFormat="1" x14ac:dyDescent="0.25">
      <c r="A434" s="342"/>
      <c r="B434" s="342"/>
      <c r="C434" s="342"/>
      <c r="D434" s="342"/>
      <c r="E434" s="342"/>
      <c r="F434" s="342"/>
      <c r="G434" s="342"/>
      <c r="H434" s="342"/>
      <c r="I434" s="342"/>
      <c r="J434" s="342"/>
      <c r="K434" s="342"/>
      <c r="L434" s="340"/>
      <c r="M434" s="336"/>
      <c r="N434" s="337"/>
      <c r="O434" s="337"/>
      <c r="P434" s="337"/>
      <c r="Q434" s="337"/>
      <c r="R434" s="337"/>
      <c r="S434" s="337"/>
      <c r="T434" s="337"/>
      <c r="X434" s="383"/>
    </row>
    <row r="435" spans="1:24" s="341" customFormat="1" x14ac:dyDescent="0.25">
      <c r="A435" s="342"/>
      <c r="B435" s="342"/>
      <c r="C435" s="342"/>
      <c r="D435" s="342"/>
      <c r="E435" s="342"/>
      <c r="F435" s="342"/>
      <c r="G435" s="342"/>
      <c r="H435" s="342"/>
      <c r="I435" s="342"/>
      <c r="J435" s="342"/>
      <c r="K435" s="342"/>
      <c r="L435" s="340"/>
      <c r="M435" s="336"/>
      <c r="N435" s="337"/>
      <c r="O435" s="337"/>
      <c r="P435" s="337"/>
      <c r="Q435" s="337"/>
      <c r="R435" s="337"/>
      <c r="S435" s="337"/>
      <c r="T435" s="337"/>
      <c r="X435" s="383"/>
    </row>
    <row r="436" spans="1:24" s="341" customFormat="1" x14ac:dyDescent="0.25">
      <c r="A436" s="342"/>
      <c r="B436" s="342"/>
      <c r="C436" s="342"/>
      <c r="D436" s="342"/>
      <c r="E436" s="342"/>
      <c r="F436" s="342"/>
      <c r="G436" s="342"/>
      <c r="H436" s="342"/>
      <c r="I436" s="342"/>
      <c r="J436" s="342"/>
      <c r="K436" s="342"/>
      <c r="L436" s="340"/>
      <c r="M436" s="336"/>
      <c r="N436" s="337"/>
      <c r="O436" s="337"/>
      <c r="P436" s="337"/>
      <c r="Q436" s="337"/>
      <c r="R436" s="337"/>
      <c r="S436" s="337"/>
      <c r="T436" s="337"/>
      <c r="X436" s="383"/>
    </row>
    <row r="437" spans="1:24" s="341" customFormat="1" x14ac:dyDescent="0.25">
      <c r="A437" s="342"/>
      <c r="B437" s="342"/>
      <c r="C437" s="342"/>
      <c r="D437" s="342"/>
      <c r="E437" s="342"/>
      <c r="F437" s="342"/>
      <c r="G437" s="342"/>
      <c r="H437" s="342"/>
      <c r="I437" s="342"/>
      <c r="J437" s="342"/>
      <c r="K437" s="342"/>
      <c r="L437" s="340"/>
      <c r="M437" s="336"/>
      <c r="N437" s="337"/>
      <c r="O437" s="337"/>
      <c r="P437" s="337"/>
      <c r="Q437" s="337"/>
      <c r="R437" s="337"/>
      <c r="S437" s="337"/>
      <c r="T437" s="337"/>
      <c r="X437" s="383"/>
    </row>
    <row r="438" spans="1:24" s="341" customFormat="1" x14ac:dyDescent="0.25">
      <c r="A438" s="342"/>
      <c r="B438" s="342"/>
      <c r="C438" s="342"/>
      <c r="D438" s="342"/>
      <c r="E438" s="342"/>
      <c r="F438" s="342"/>
      <c r="G438" s="342"/>
      <c r="H438" s="342"/>
      <c r="I438" s="342"/>
      <c r="J438" s="342"/>
      <c r="K438" s="342"/>
      <c r="L438" s="340"/>
      <c r="M438" s="336"/>
      <c r="N438" s="337"/>
      <c r="O438" s="337"/>
      <c r="P438" s="337"/>
      <c r="Q438" s="337"/>
      <c r="R438" s="337"/>
      <c r="S438" s="337"/>
      <c r="T438" s="337"/>
      <c r="X438" s="383"/>
    </row>
    <row r="439" spans="1:24" s="341" customFormat="1" x14ac:dyDescent="0.25">
      <c r="A439" s="342"/>
      <c r="B439" s="342"/>
      <c r="C439" s="342"/>
      <c r="D439" s="342"/>
      <c r="E439" s="342"/>
      <c r="F439" s="342"/>
      <c r="G439" s="342"/>
      <c r="H439" s="342"/>
      <c r="I439" s="342"/>
      <c r="J439" s="342"/>
      <c r="K439" s="342"/>
      <c r="L439" s="340"/>
      <c r="M439" s="336"/>
      <c r="N439" s="337"/>
      <c r="O439" s="337"/>
      <c r="P439" s="337"/>
      <c r="Q439" s="337"/>
      <c r="R439" s="337"/>
      <c r="S439" s="337"/>
      <c r="T439" s="337"/>
      <c r="X439" s="383"/>
    </row>
    <row r="440" spans="1:24" s="341" customFormat="1" x14ac:dyDescent="0.25">
      <c r="A440" s="342"/>
      <c r="B440" s="342"/>
      <c r="C440" s="342"/>
      <c r="D440" s="342"/>
      <c r="E440" s="342"/>
      <c r="F440" s="342"/>
      <c r="G440" s="342"/>
      <c r="H440" s="342"/>
      <c r="I440" s="342"/>
      <c r="J440" s="342"/>
      <c r="K440" s="342"/>
      <c r="L440" s="340"/>
      <c r="M440" s="336"/>
      <c r="N440" s="337"/>
      <c r="O440" s="337"/>
      <c r="P440" s="337"/>
      <c r="Q440" s="337"/>
      <c r="R440" s="337"/>
      <c r="S440" s="337"/>
      <c r="T440" s="337"/>
      <c r="X440" s="383"/>
    </row>
    <row r="441" spans="1:24" s="341" customFormat="1" x14ac:dyDescent="0.25">
      <c r="A441" s="342"/>
      <c r="B441" s="342"/>
      <c r="C441" s="342"/>
      <c r="D441" s="342"/>
      <c r="E441" s="342"/>
      <c r="F441" s="342"/>
      <c r="G441" s="342"/>
      <c r="H441" s="342"/>
      <c r="I441" s="342"/>
      <c r="J441" s="342"/>
      <c r="K441" s="342"/>
      <c r="L441" s="340"/>
      <c r="M441" s="336"/>
      <c r="N441" s="337"/>
      <c r="O441" s="337"/>
      <c r="P441" s="337"/>
      <c r="Q441" s="337"/>
      <c r="R441" s="337"/>
      <c r="S441" s="337"/>
      <c r="T441" s="337"/>
      <c r="X441" s="383"/>
    </row>
    <row r="442" spans="1:24" s="341" customFormat="1" x14ac:dyDescent="0.25">
      <c r="A442" s="342"/>
      <c r="B442" s="342"/>
      <c r="C442" s="342"/>
      <c r="D442" s="342"/>
      <c r="E442" s="342"/>
      <c r="F442" s="342"/>
      <c r="G442" s="342"/>
      <c r="H442" s="342"/>
      <c r="I442" s="342"/>
      <c r="J442" s="342"/>
      <c r="K442" s="342"/>
      <c r="L442" s="340"/>
      <c r="M442" s="336"/>
      <c r="N442" s="337"/>
      <c r="O442" s="337"/>
      <c r="P442" s="337"/>
      <c r="Q442" s="337"/>
      <c r="R442" s="337"/>
      <c r="S442" s="337"/>
      <c r="T442" s="337"/>
      <c r="X442" s="383"/>
    </row>
    <row r="443" spans="1:24" s="341" customFormat="1" x14ac:dyDescent="0.25">
      <c r="A443" s="342"/>
      <c r="B443" s="342"/>
      <c r="C443" s="342"/>
      <c r="D443" s="342"/>
      <c r="E443" s="342"/>
      <c r="F443" s="342"/>
      <c r="G443" s="342"/>
      <c r="H443" s="342"/>
      <c r="I443" s="342"/>
      <c r="J443" s="342"/>
      <c r="K443" s="342"/>
      <c r="L443" s="340"/>
      <c r="M443" s="336"/>
      <c r="N443" s="337"/>
      <c r="O443" s="337"/>
      <c r="P443" s="337"/>
      <c r="Q443" s="337"/>
      <c r="R443" s="337"/>
      <c r="S443" s="337"/>
      <c r="T443" s="337"/>
      <c r="X443" s="383"/>
    </row>
    <row r="444" spans="1:24" s="341" customFormat="1" x14ac:dyDescent="0.25">
      <c r="A444" s="342"/>
      <c r="B444" s="342"/>
      <c r="C444" s="342"/>
      <c r="D444" s="342"/>
      <c r="E444" s="342"/>
      <c r="F444" s="342"/>
      <c r="G444" s="342"/>
      <c r="H444" s="342"/>
      <c r="I444" s="342"/>
      <c r="J444" s="342"/>
      <c r="K444" s="342"/>
      <c r="L444" s="340"/>
      <c r="M444" s="336"/>
      <c r="N444" s="337"/>
      <c r="O444" s="337"/>
      <c r="P444" s="337"/>
      <c r="Q444" s="337"/>
      <c r="R444" s="337"/>
      <c r="S444" s="337"/>
      <c r="T444" s="337"/>
      <c r="X444" s="383"/>
    </row>
    <row r="445" spans="1:24" s="341" customFormat="1" x14ac:dyDescent="0.25">
      <c r="A445" s="342"/>
      <c r="B445" s="342"/>
      <c r="C445" s="342"/>
      <c r="D445" s="342"/>
      <c r="E445" s="342"/>
      <c r="F445" s="342"/>
      <c r="G445" s="342"/>
      <c r="H445" s="342"/>
      <c r="I445" s="342"/>
      <c r="J445" s="342"/>
      <c r="K445" s="342"/>
      <c r="L445" s="340"/>
      <c r="M445" s="336"/>
      <c r="N445" s="337"/>
      <c r="O445" s="337"/>
      <c r="P445" s="337"/>
      <c r="Q445" s="337"/>
      <c r="R445" s="337"/>
      <c r="S445" s="337"/>
      <c r="T445" s="337"/>
      <c r="X445" s="383"/>
    </row>
    <row r="446" spans="1:24" s="341" customFormat="1" x14ac:dyDescent="0.25">
      <c r="A446" s="342"/>
      <c r="B446" s="342"/>
      <c r="C446" s="342"/>
      <c r="D446" s="342"/>
      <c r="E446" s="342"/>
      <c r="F446" s="342"/>
      <c r="G446" s="342"/>
      <c r="H446" s="342"/>
      <c r="I446" s="342"/>
      <c r="J446" s="342"/>
      <c r="K446" s="342"/>
      <c r="L446" s="340"/>
      <c r="M446" s="336"/>
      <c r="N446" s="337"/>
      <c r="O446" s="337"/>
      <c r="P446" s="337"/>
      <c r="Q446" s="337"/>
      <c r="R446" s="337"/>
      <c r="S446" s="337"/>
      <c r="T446" s="337"/>
      <c r="X446" s="383"/>
    </row>
    <row r="447" spans="1:24" s="341" customFormat="1" x14ac:dyDescent="0.25">
      <c r="A447" s="342"/>
      <c r="B447" s="342"/>
      <c r="C447" s="342"/>
      <c r="D447" s="342"/>
      <c r="E447" s="342"/>
      <c r="F447" s="342"/>
      <c r="G447" s="342"/>
      <c r="H447" s="342"/>
      <c r="I447" s="342"/>
      <c r="J447" s="342"/>
      <c r="K447" s="342"/>
      <c r="L447" s="340"/>
      <c r="M447" s="336"/>
      <c r="N447" s="337"/>
      <c r="O447" s="337"/>
      <c r="P447" s="337"/>
      <c r="Q447" s="337"/>
      <c r="R447" s="337"/>
      <c r="S447" s="337"/>
      <c r="T447" s="337"/>
      <c r="X447" s="383"/>
    </row>
    <row r="448" spans="1:24" s="341" customFormat="1" x14ac:dyDescent="0.25">
      <c r="A448" s="342"/>
      <c r="B448" s="342"/>
      <c r="C448" s="342"/>
      <c r="D448" s="342"/>
      <c r="E448" s="342"/>
      <c r="F448" s="342"/>
      <c r="G448" s="342"/>
      <c r="H448" s="342"/>
      <c r="I448" s="342"/>
      <c r="J448" s="342"/>
      <c r="K448" s="342"/>
      <c r="L448" s="340"/>
      <c r="M448" s="336"/>
      <c r="N448" s="337"/>
      <c r="O448" s="337"/>
      <c r="P448" s="337"/>
      <c r="Q448" s="337"/>
      <c r="R448" s="337"/>
      <c r="S448" s="337"/>
      <c r="T448" s="337"/>
      <c r="X448" s="383"/>
    </row>
    <row r="449" spans="1:24" s="341" customFormat="1" x14ac:dyDescent="0.25">
      <c r="A449" s="342"/>
      <c r="B449" s="342"/>
      <c r="C449" s="342"/>
      <c r="D449" s="342"/>
      <c r="E449" s="342"/>
      <c r="F449" s="342"/>
      <c r="G449" s="342"/>
      <c r="H449" s="342"/>
      <c r="I449" s="342"/>
      <c r="J449" s="342"/>
      <c r="K449" s="342"/>
      <c r="L449" s="340"/>
      <c r="M449" s="336"/>
      <c r="N449" s="337"/>
      <c r="O449" s="337"/>
      <c r="P449" s="337"/>
      <c r="Q449" s="337"/>
      <c r="R449" s="337"/>
      <c r="S449" s="337"/>
      <c r="T449" s="337"/>
      <c r="X449" s="383"/>
    </row>
  </sheetData>
  <mergeCells count="56">
    <mergeCell ref="B7:K7"/>
    <mergeCell ref="A1:K1"/>
    <mergeCell ref="A2:K2"/>
    <mergeCell ref="A3:K3"/>
    <mergeCell ref="A4:K4"/>
    <mergeCell ref="A5:K5"/>
    <mergeCell ref="B6:K6"/>
    <mergeCell ref="B11:B15"/>
    <mergeCell ref="C11:C15"/>
    <mergeCell ref="B16:B23"/>
    <mergeCell ref="C16:C17"/>
    <mergeCell ref="C18:C23"/>
    <mergeCell ref="B33:B36"/>
    <mergeCell ref="C33:C39"/>
    <mergeCell ref="B37:B39"/>
    <mergeCell ref="A41:A46"/>
    <mergeCell ref="B41:B44"/>
    <mergeCell ref="C41:C44"/>
    <mergeCell ref="B45:B46"/>
    <mergeCell ref="C45:C46"/>
    <mergeCell ref="A9:A40"/>
    <mergeCell ref="B24:B27"/>
    <mergeCell ref="C26:C27"/>
    <mergeCell ref="B28:B29"/>
    <mergeCell ref="B30:B32"/>
    <mergeCell ref="C30:C32"/>
    <mergeCell ref="B9:B10"/>
    <mergeCell ref="C9:C10"/>
    <mergeCell ref="A47:A57"/>
    <mergeCell ref="B47:B56"/>
    <mergeCell ref="C47:C52"/>
    <mergeCell ref="C53:C56"/>
    <mergeCell ref="A58:A60"/>
    <mergeCell ref="B58:B60"/>
    <mergeCell ref="C59:C60"/>
    <mergeCell ref="A62:A67"/>
    <mergeCell ref="B62:B63"/>
    <mergeCell ref="C62:C63"/>
    <mergeCell ref="B64:B67"/>
    <mergeCell ref="C64:C67"/>
    <mergeCell ref="A68:A71"/>
    <mergeCell ref="B68:B69"/>
    <mergeCell ref="C68:C69"/>
    <mergeCell ref="B70:B71"/>
    <mergeCell ref="A72:A73"/>
    <mergeCell ref="B72:B73"/>
    <mergeCell ref="C72:C73"/>
    <mergeCell ref="A74:A75"/>
    <mergeCell ref="B74:B75"/>
    <mergeCell ref="A76:A85"/>
    <mergeCell ref="B76:B77"/>
    <mergeCell ref="C76:C77"/>
    <mergeCell ref="B79:B80"/>
    <mergeCell ref="C79:C80"/>
    <mergeCell ref="B81:B85"/>
    <mergeCell ref="C81:C85"/>
  </mergeCells>
  <phoneticPr fontId="46" type="noConversion"/>
  <dataValidations count="8">
    <dataValidation type="whole" allowBlank="1" showInputMessage="1" showErrorMessage="1" sqref="F9:Q85" xr:uid="{00000000-0002-0000-0100-000000000000}">
      <formula1>0</formula1>
      <formula2>100</formula2>
    </dataValidation>
    <dataValidation type="list" allowBlank="1" showInputMessage="1" showErrorMessage="1" sqref="S16:S49 T9:T57 S9:S14 S51:S57" xr:uid="{00000000-0002-0000-0100-000001000000}">
      <formula1>$AB$9:$AB$32</formula1>
    </dataValidation>
    <dataValidation type="list" allowBlank="1" showInputMessage="1" showErrorMessage="1" sqref="S82:S85 S58:S80 T58:T85" xr:uid="{00000000-0002-0000-0100-000002000000}">
      <formula1>$AB$9:$AB$27</formula1>
    </dataValidation>
    <dataValidation type="list" allowBlank="1" showInputMessage="1" showErrorMessage="1" sqref="A76 A9:A10 A74 A72 A68 A61:A62 A58 A47 A41" xr:uid="{00000000-0002-0000-0100-000003000000}">
      <formula1>$Y$9:$Y$20</formula1>
    </dataValidation>
    <dataValidation type="list" allowBlank="1" showInputMessage="1" showErrorMessage="1" sqref="B61 B30 B28 B16 B9:B11 B24 B33 B37 B40:B41 B45 B47 B58" xr:uid="{00000000-0002-0000-0100-000004000000}">
      <formula1>$AC$9:$AC$44</formula1>
    </dataValidation>
    <dataValidation type="list" allowBlank="1" showInputMessage="1" showErrorMessage="1" sqref="B57 B76 B74 B62:B68 B79:B81" xr:uid="{00000000-0002-0000-0100-000005000000}">
      <formula1>$AC$9:$AC$56</formula1>
    </dataValidation>
    <dataValidation type="list" allowBlank="1" showInputMessage="1" showErrorMessage="1" sqref="A86" xr:uid="{00000000-0002-0000-0100-000006000000}">
      <formula1>$C$9:$C$24</formula1>
    </dataValidation>
    <dataValidation type="list" allowBlank="1" showInputMessage="1" showErrorMessage="1" sqref="B86" xr:uid="{00000000-0002-0000-0100-000007000000}">
      <formula1>$G$9:$G$46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'E:\POA Standard DCSNS\[POA Standard 2020 DCH.xlsx]Prioridades Directivas'!#REF!</xm:f>
          </x14:formula1>
          <xm:sqref>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76"/>
  <sheetViews>
    <sheetView workbookViewId="0">
      <selection activeCell="G27" sqref="G27"/>
    </sheetView>
  </sheetViews>
  <sheetFormatPr baseColWidth="10" defaultRowHeight="15" x14ac:dyDescent="0.25"/>
  <cols>
    <col min="1" max="1" width="2.5703125" style="138" customWidth="1"/>
    <col min="2" max="6" width="4.28515625" hidden="1" customWidth="1"/>
    <col min="7" max="7" width="18.85546875" style="380" bestFit="1" customWidth="1"/>
    <col min="8" max="8" width="49.140625" style="380" customWidth="1"/>
    <col min="9" max="9" width="16.42578125" style="380" customWidth="1"/>
    <col min="10" max="10" width="18.28515625" style="380" customWidth="1"/>
    <col min="11" max="11" width="14" style="381" customWidth="1"/>
    <col min="12" max="12" width="15.42578125" style="380" customWidth="1"/>
    <col min="13" max="13" width="13.7109375" style="380" customWidth="1"/>
    <col min="14" max="14" width="22.42578125" style="380" customWidth="1"/>
    <col min="15" max="43" width="11.42578125" style="138"/>
  </cols>
  <sheetData>
    <row r="1" spans="2:21" s="138" customFormat="1" ht="15.75" x14ac:dyDescent="0.25">
      <c r="G1" s="365"/>
      <c r="H1" s="366"/>
      <c r="I1" s="366"/>
      <c r="J1" s="366"/>
      <c r="K1" s="367"/>
      <c r="L1" s="366"/>
      <c r="M1" s="366"/>
      <c r="N1" s="366"/>
      <c r="O1" s="349" t="s">
        <v>471</v>
      </c>
      <c r="P1" s="368"/>
    </row>
    <row r="2" spans="2:21" s="138" customFormat="1" ht="15.75" x14ac:dyDescent="0.25">
      <c r="G2" s="488" t="s">
        <v>458</v>
      </c>
      <c r="H2" s="488"/>
      <c r="I2" s="488"/>
      <c r="J2" s="488"/>
      <c r="K2" s="488"/>
      <c r="L2" s="488"/>
      <c r="M2" s="488"/>
      <c r="N2" s="488"/>
      <c r="O2" s="488"/>
      <c r="P2" s="488"/>
      <c r="Q2" s="370"/>
      <c r="R2" s="371"/>
      <c r="S2" s="372" t="s">
        <v>470</v>
      </c>
      <c r="T2" s="371"/>
      <c r="U2" s="373"/>
    </row>
    <row r="3" spans="2:21" s="138" customFormat="1" x14ac:dyDescent="0.25">
      <c r="G3" s="489" t="s">
        <v>459</v>
      </c>
      <c r="H3" s="489"/>
      <c r="I3" s="489"/>
      <c r="J3" s="489"/>
      <c r="K3" s="489"/>
      <c r="L3" s="489"/>
      <c r="M3" s="489"/>
      <c r="N3" s="489"/>
      <c r="O3" s="489"/>
      <c r="P3" s="489"/>
      <c r="Q3" s="370"/>
      <c r="R3" s="371"/>
      <c r="S3" s="372" t="s">
        <v>42</v>
      </c>
      <c r="T3" s="371"/>
      <c r="U3" s="373"/>
    </row>
    <row r="4" spans="2:21" s="138" customFormat="1" x14ac:dyDescent="0.2">
      <c r="G4" s="490" t="s">
        <v>1114</v>
      </c>
      <c r="H4" s="490"/>
      <c r="I4" s="490"/>
      <c r="J4" s="490"/>
      <c r="K4" s="490"/>
      <c r="L4" s="490"/>
      <c r="M4" s="490"/>
      <c r="N4" s="490"/>
      <c r="O4" s="490"/>
      <c r="P4" s="490"/>
      <c r="Q4" s="370"/>
      <c r="R4" s="371"/>
      <c r="S4" s="372" t="s">
        <v>334</v>
      </c>
      <c r="T4" s="371"/>
      <c r="U4" s="373"/>
    </row>
    <row r="5" spans="2:21" s="138" customFormat="1" x14ac:dyDescent="0.25">
      <c r="H5" s="369"/>
      <c r="I5" s="395"/>
      <c r="J5" s="487">
        <f>+PPNE1!C5</f>
        <v>2020</v>
      </c>
      <c r="K5" s="487"/>
      <c r="L5" s="369"/>
      <c r="M5" s="369"/>
      <c r="N5" s="369"/>
      <c r="O5" s="369"/>
      <c r="P5" s="369"/>
      <c r="Q5" s="370"/>
      <c r="R5" s="371"/>
      <c r="S5" s="371"/>
      <c r="T5" s="371"/>
      <c r="U5" s="373"/>
    </row>
    <row r="6" spans="2:21" s="138" customFormat="1" x14ac:dyDescent="0.25">
      <c r="G6" s="394" t="s">
        <v>1113</v>
      </c>
      <c r="H6" s="486" t="str">
        <f>+PPNE1!B7</f>
        <v>Hospital Pediátrico Dr. Hugo Mendoza</v>
      </c>
      <c r="I6" s="486"/>
      <c r="J6" s="486"/>
      <c r="K6" s="486"/>
      <c r="L6" s="486"/>
      <c r="M6" s="486"/>
      <c r="N6" s="486"/>
      <c r="O6" s="349"/>
      <c r="P6" s="368"/>
    </row>
    <row r="7" spans="2:21" ht="25.5" customHeight="1" x14ac:dyDescent="0.2">
      <c r="B7" s="374" t="s">
        <v>1171</v>
      </c>
      <c r="C7" s="375" t="s">
        <v>1172</v>
      </c>
      <c r="D7" s="375" t="s">
        <v>1173</v>
      </c>
      <c r="E7" s="375" t="s">
        <v>1174</v>
      </c>
      <c r="F7" s="376" t="s">
        <v>1175</v>
      </c>
      <c r="G7" s="390" t="s">
        <v>1176</v>
      </c>
      <c r="H7" s="392" t="s">
        <v>0</v>
      </c>
      <c r="I7" s="392" t="s">
        <v>1</v>
      </c>
      <c r="J7" s="392" t="s">
        <v>59</v>
      </c>
      <c r="K7" s="393" t="s">
        <v>2</v>
      </c>
      <c r="L7" s="392" t="s">
        <v>3</v>
      </c>
      <c r="M7" s="392" t="s">
        <v>1111</v>
      </c>
      <c r="N7" s="392" t="s">
        <v>60</v>
      </c>
      <c r="O7" s="368"/>
      <c r="P7" s="368"/>
    </row>
    <row r="8" spans="2:21" ht="25.5" x14ac:dyDescent="0.2">
      <c r="B8" s="377" t="e">
        <f>IF(Tabla1[[#This Row],[Código_Actividad]]="","",CONCATENATE(Tabla1[[#This Row],[POA]],".",Tabla1[[#This Row],[SRS]],".",Tabla1[[#This Row],[AREA]],".",Tabla1[[#This Row],[TIPO]]))</f>
        <v>#REF!</v>
      </c>
      <c r="C8" s="377" t="e">
        <f>IF(Tabla1[[#This Row],[Código_Actividad]]="","",'[4]Formulario PPGR1'!#REF!)</f>
        <v>#REF!</v>
      </c>
      <c r="D8" s="377" t="e">
        <f>IF(Tabla1[[#This Row],[Código_Actividad]]="","",'[4]Formulario PPGR1'!#REF!)</f>
        <v>#REF!</v>
      </c>
      <c r="E8" s="377" t="e">
        <f>IF(Tabla1[[#This Row],[Código_Actividad]]="","",'[4]Formulario PPGR1'!#REF!)</f>
        <v>#REF!</v>
      </c>
      <c r="F8" s="377" t="e">
        <f>IF(Tabla1[[#This Row],[Código_Actividad]]="","",'[4]Formulario PPGR1'!#REF!)</f>
        <v>#REF!</v>
      </c>
      <c r="G8" s="438" t="s">
        <v>1344</v>
      </c>
      <c r="H8" s="405" t="s">
        <v>1236</v>
      </c>
      <c r="I8" s="401" t="s">
        <v>486</v>
      </c>
      <c r="J8" s="400">
        <v>1</v>
      </c>
      <c r="K8" s="402">
        <v>9410.5</v>
      </c>
      <c r="L8" s="403">
        <v>9410.5</v>
      </c>
      <c r="M8" s="404" t="s">
        <v>645</v>
      </c>
      <c r="N8" s="401" t="s">
        <v>42</v>
      </c>
      <c r="O8" s="368"/>
      <c r="P8" s="368"/>
    </row>
    <row r="9" spans="2:21" ht="25.5" x14ac:dyDescent="0.2">
      <c r="B9" s="377" t="e">
        <f>IF(Tabla1[[#This Row],[Código_Actividad]]="","",CONCATENATE(Tabla1[[#This Row],[POA]],".",Tabla1[[#This Row],[SRS]],".",Tabla1[[#This Row],[AREA]],".",Tabla1[[#This Row],[TIPO]]))</f>
        <v>#REF!</v>
      </c>
      <c r="C9" s="377" t="e">
        <f>IF(Tabla1[[#This Row],[Código_Actividad]]="","",'[4]Formulario PPGR1'!#REF!)</f>
        <v>#REF!</v>
      </c>
      <c r="D9" s="377" t="e">
        <f>IF(Tabla1[[#This Row],[Código_Actividad]]="","",'[4]Formulario PPGR1'!#REF!)</f>
        <v>#REF!</v>
      </c>
      <c r="E9" s="377" t="e">
        <f>IF(Tabla1[[#This Row],[Código_Actividad]]="","",'[4]Formulario PPGR1'!#REF!)</f>
        <v>#REF!</v>
      </c>
      <c r="F9" s="377" t="e">
        <f>IF(Tabla1[[#This Row],[Código_Actividad]]="","",'[4]Formulario PPGR1'!#REF!)</f>
        <v>#REF!</v>
      </c>
      <c r="G9" s="354" t="s">
        <v>1351</v>
      </c>
      <c r="H9" s="405" t="s">
        <v>1236</v>
      </c>
      <c r="I9" s="401" t="s">
        <v>486</v>
      </c>
      <c r="J9" s="400">
        <v>4</v>
      </c>
      <c r="K9" s="402">
        <v>9410.5</v>
      </c>
      <c r="L9" s="403">
        <v>37642</v>
      </c>
      <c r="M9" s="404" t="s">
        <v>645</v>
      </c>
      <c r="N9" s="401" t="s">
        <v>42</v>
      </c>
      <c r="O9" s="368"/>
      <c r="P9" s="368"/>
    </row>
    <row r="10" spans="2:21" ht="25.5" x14ac:dyDescent="0.2">
      <c r="B10" s="377" t="e">
        <f>IF(Tabla1[[#This Row],[Código_Actividad]]="","",CONCATENATE(Tabla1[[#This Row],[POA]],".",Tabla1[[#This Row],[SRS]],".",Tabla1[[#This Row],[AREA]],".",Tabla1[[#This Row],[TIPO]]))</f>
        <v>#REF!</v>
      </c>
      <c r="C10" s="377" t="e">
        <f>IF(Tabla1[[#This Row],[Código_Actividad]]="","",'[4]Formulario PPGR1'!#REF!)</f>
        <v>#REF!</v>
      </c>
      <c r="D10" s="377" t="e">
        <f>IF(Tabla1[[#This Row],[Código_Actividad]]="","",'[4]Formulario PPGR1'!#REF!)</f>
        <v>#REF!</v>
      </c>
      <c r="E10" s="377" t="e">
        <f>IF(Tabla1[[#This Row],[Código_Actividad]]="","",'[4]Formulario PPGR1'!#REF!)</f>
        <v>#REF!</v>
      </c>
      <c r="F10" s="377" t="e">
        <f>IF(Tabla1[[#This Row],[Código_Actividad]]="","",'[4]Formulario PPGR1'!#REF!)</f>
        <v>#REF!</v>
      </c>
      <c r="G10" s="354" t="s">
        <v>1352</v>
      </c>
      <c r="H10" s="405" t="s">
        <v>1237</v>
      </c>
      <c r="I10" s="401" t="s">
        <v>486</v>
      </c>
      <c r="J10" s="400">
        <v>4</v>
      </c>
      <c r="K10" s="402">
        <v>12537.5</v>
      </c>
      <c r="L10" s="403">
        <v>50150</v>
      </c>
      <c r="M10" s="404" t="s">
        <v>645</v>
      </c>
      <c r="N10" s="401" t="s">
        <v>42</v>
      </c>
      <c r="O10" s="368"/>
      <c r="P10" s="368"/>
    </row>
    <row r="11" spans="2:21" ht="25.5" x14ac:dyDescent="0.2">
      <c r="B11" s="377" t="e">
        <f>IF(Tabla1[[#This Row],[Código_Actividad]]="","",CONCATENATE(Tabla1[[#This Row],[POA]],".",Tabla1[[#This Row],[SRS]],".",Tabla1[[#This Row],[AREA]],".",Tabla1[[#This Row],[TIPO]]))</f>
        <v>#REF!</v>
      </c>
      <c r="C11" s="377" t="e">
        <f>IF(Tabla1[[#This Row],[Código_Actividad]]="","",'[4]Formulario PPGR1'!#REF!)</f>
        <v>#REF!</v>
      </c>
      <c r="D11" s="377" t="e">
        <f>IF(Tabla1[[#This Row],[Código_Actividad]]="","",'[4]Formulario PPGR1'!#REF!)</f>
        <v>#REF!</v>
      </c>
      <c r="E11" s="377" t="e">
        <f>IF(Tabla1[[#This Row],[Código_Actividad]]="","",'[4]Formulario PPGR1'!#REF!)</f>
        <v>#REF!</v>
      </c>
      <c r="F11" s="377" t="e">
        <f>IF(Tabla1[[#This Row],[Código_Actividad]]="","",'[4]Formulario PPGR1'!#REF!)</f>
        <v>#REF!</v>
      </c>
      <c r="G11" s="354" t="s">
        <v>1353</v>
      </c>
      <c r="H11" s="405" t="s">
        <v>1236</v>
      </c>
      <c r="I11" s="401" t="s">
        <v>486</v>
      </c>
      <c r="J11" s="400">
        <v>1</v>
      </c>
      <c r="K11" s="402">
        <v>9410.5</v>
      </c>
      <c r="L11" s="403">
        <v>9410.5</v>
      </c>
      <c r="M11" s="404" t="s">
        <v>645</v>
      </c>
      <c r="N11" s="401" t="s">
        <v>42</v>
      </c>
      <c r="O11" s="368"/>
      <c r="P11" s="368"/>
    </row>
    <row r="12" spans="2:21" ht="25.5" x14ac:dyDescent="0.2">
      <c r="B12" s="377" t="e">
        <f>IF(Tabla1[[#This Row],[Código_Actividad]]="","",CONCATENATE(Tabla1[[#This Row],[POA]],".",Tabla1[[#This Row],[SRS]],".",Tabla1[[#This Row],[AREA]],".",Tabla1[[#This Row],[TIPO]]))</f>
        <v>#REF!</v>
      </c>
      <c r="C12" s="377" t="e">
        <f>IF(Tabla1[[#This Row],[Código_Actividad]]="","",'[4]Formulario PPGR1'!#REF!)</f>
        <v>#REF!</v>
      </c>
      <c r="D12" s="377" t="e">
        <f>IF(Tabla1[[#This Row],[Código_Actividad]]="","",'[4]Formulario PPGR1'!#REF!)</f>
        <v>#REF!</v>
      </c>
      <c r="E12" s="377" t="e">
        <f>IF(Tabla1[[#This Row],[Código_Actividad]]="","",'[4]Formulario PPGR1'!#REF!)</f>
        <v>#REF!</v>
      </c>
      <c r="F12" s="377" t="e">
        <f>IF(Tabla1[[#This Row],[Código_Actividad]]="","",'[4]Formulario PPGR1'!#REF!)</f>
        <v>#REF!</v>
      </c>
      <c r="G12" s="354" t="s">
        <v>1354</v>
      </c>
      <c r="H12" s="405" t="s">
        <v>1236</v>
      </c>
      <c r="I12" s="401" t="s">
        <v>486</v>
      </c>
      <c r="J12" s="400">
        <v>1</v>
      </c>
      <c r="K12" s="402">
        <v>9410.5</v>
      </c>
      <c r="L12" s="403">
        <v>9410.5</v>
      </c>
      <c r="M12" s="404" t="s">
        <v>645</v>
      </c>
      <c r="N12" s="401" t="s">
        <v>42</v>
      </c>
      <c r="O12" s="368"/>
      <c r="P12" s="368"/>
    </row>
    <row r="13" spans="2:21" ht="25.5" x14ac:dyDescent="0.2">
      <c r="B13" s="377" t="e">
        <f>IF(Tabla1[[#This Row],[Código_Actividad]]="","",CONCATENATE(Tabla1[[#This Row],[POA]],".",Tabla1[[#This Row],[SRS]],".",Tabla1[[#This Row],[AREA]],".",Tabla1[[#This Row],[TIPO]]))</f>
        <v>#REF!</v>
      </c>
      <c r="C13" s="377" t="e">
        <f>IF(Tabla1[[#This Row],[Código_Actividad]]="","",'[4]Formulario PPGR1'!#REF!)</f>
        <v>#REF!</v>
      </c>
      <c r="D13" s="377" t="e">
        <f>IF(Tabla1[[#This Row],[Código_Actividad]]="","",'[4]Formulario PPGR1'!#REF!)</f>
        <v>#REF!</v>
      </c>
      <c r="E13" s="377" t="e">
        <f>IF(Tabla1[[#This Row],[Código_Actividad]]="","",'[4]Formulario PPGR1'!#REF!)</f>
        <v>#REF!</v>
      </c>
      <c r="F13" s="377" t="e">
        <f>IF(Tabla1[[#This Row],[Código_Actividad]]="","",'[4]Formulario PPGR1'!#REF!)</f>
        <v>#REF!</v>
      </c>
      <c r="G13" s="438" t="s">
        <v>1356</v>
      </c>
      <c r="H13" s="405" t="s">
        <v>1237</v>
      </c>
      <c r="I13" s="401" t="s">
        <v>486</v>
      </c>
      <c r="J13" s="400">
        <v>1</v>
      </c>
      <c r="K13" s="402">
        <v>12537.5</v>
      </c>
      <c r="L13" s="403">
        <v>12537.5</v>
      </c>
      <c r="M13" s="404" t="s">
        <v>645</v>
      </c>
      <c r="N13" s="401" t="s">
        <v>42</v>
      </c>
      <c r="O13" s="368"/>
      <c r="P13" s="368"/>
    </row>
    <row r="14" spans="2:21" ht="25.5" x14ac:dyDescent="0.2">
      <c r="B14" s="378" t="e">
        <f>IF(Tabla1[[#This Row],[Código_Actividad]]="","",CONCATENATE(Tabla1[[#This Row],[POA]],".",Tabla1[[#This Row],[SRS]],".",Tabla1[[#This Row],[AREA]],".",Tabla1[[#This Row],[TIPO]]))</f>
        <v>#REF!</v>
      </c>
      <c r="C14" s="378" t="e">
        <f>IF(Tabla1[[#This Row],[Código_Actividad]]="","",'[4]Formulario PPGR1'!#REF!)</f>
        <v>#REF!</v>
      </c>
      <c r="D14" s="378" t="e">
        <f>IF(Tabla1[[#This Row],[Código_Actividad]]="","",'[4]Formulario PPGR1'!#REF!)</f>
        <v>#REF!</v>
      </c>
      <c r="E14" s="378" t="e">
        <f>IF(Tabla1[[#This Row],[Código_Actividad]]="","",'[4]Formulario PPGR1'!#REF!)</f>
        <v>#REF!</v>
      </c>
      <c r="F14" s="378" t="e">
        <f>IF(Tabla1[[#This Row],[Código_Actividad]]="","",'[4]Formulario PPGR1'!#REF!)</f>
        <v>#REF!</v>
      </c>
      <c r="G14" s="407" t="s">
        <v>1357</v>
      </c>
      <c r="H14" s="405" t="s">
        <v>498</v>
      </c>
      <c r="I14" s="401" t="s">
        <v>486</v>
      </c>
      <c r="J14" s="400">
        <v>1</v>
      </c>
      <c r="K14" s="402">
        <v>65844</v>
      </c>
      <c r="L14" s="403">
        <v>65844</v>
      </c>
      <c r="M14" s="404" t="s">
        <v>645</v>
      </c>
      <c r="N14" s="401" t="s">
        <v>42</v>
      </c>
      <c r="O14" s="368"/>
      <c r="P14" s="368"/>
    </row>
    <row r="15" spans="2:21" ht="25.5" x14ac:dyDescent="0.2">
      <c r="B15" s="378" t="e">
        <f>IF(Tabla1[[#This Row],[Código_Actividad]]="","",CONCATENATE(Tabla1[[#This Row],[POA]],".",Tabla1[[#This Row],[SRS]],".",Tabla1[[#This Row],[AREA]],".",Tabla1[[#This Row],[TIPO]]))</f>
        <v>#REF!</v>
      </c>
      <c r="C15" s="378" t="e">
        <f>IF(Tabla1[[#This Row],[Código_Actividad]]="","",'[4]Formulario PPGR1'!#REF!)</f>
        <v>#REF!</v>
      </c>
      <c r="D15" s="378" t="e">
        <f>IF(Tabla1[[#This Row],[Código_Actividad]]="","",'[4]Formulario PPGR1'!#REF!)</f>
        <v>#REF!</v>
      </c>
      <c r="E15" s="378" t="e">
        <f>IF(Tabla1[[#This Row],[Código_Actividad]]="","",'[4]Formulario PPGR1'!#REF!)</f>
        <v>#REF!</v>
      </c>
      <c r="F15" s="378" t="e">
        <f>IF(Tabla1[[#This Row],[Código_Actividad]]="","",'[4]Formulario PPGR1'!#REF!)</f>
        <v>#REF!</v>
      </c>
      <c r="G15" s="354" t="s">
        <v>1358</v>
      </c>
      <c r="H15" s="405" t="s">
        <v>498</v>
      </c>
      <c r="I15" s="401" t="s">
        <v>486</v>
      </c>
      <c r="J15" s="400">
        <v>1</v>
      </c>
      <c r="K15" s="402">
        <v>65844</v>
      </c>
      <c r="L15" s="403">
        <v>65844</v>
      </c>
      <c r="M15" s="404" t="s">
        <v>645</v>
      </c>
      <c r="N15" s="401" t="s">
        <v>42</v>
      </c>
      <c r="O15" s="368"/>
      <c r="P15" s="368"/>
    </row>
    <row r="16" spans="2:21" ht="25.5" x14ac:dyDescent="0.2">
      <c r="B16" s="378" t="e">
        <f>IF(Tabla1[[#This Row],[Código_Actividad]]="","",CONCATENATE(Tabla1[[#This Row],[POA]],".",Tabla1[[#This Row],[SRS]],".",Tabla1[[#This Row],[AREA]],".",Tabla1[[#This Row],[TIPO]]))</f>
        <v>#REF!</v>
      </c>
      <c r="C16" s="378" t="e">
        <f>IF(Tabla1[[#This Row],[Código_Actividad]]="","",'[4]Formulario PPGR1'!#REF!)</f>
        <v>#REF!</v>
      </c>
      <c r="D16" s="378" t="e">
        <f>IF(Tabla1[[#This Row],[Código_Actividad]]="","",'[4]Formulario PPGR1'!#REF!)</f>
        <v>#REF!</v>
      </c>
      <c r="E16" s="378" t="e">
        <f>IF(Tabla1[[#This Row],[Código_Actividad]]="","",'[4]Formulario PPGR1'!#REF!)</f>
        <v>#REF!</v>
      </c>
      <c r="F16" s="378" t="e">
        <f>IF(Tabla1[[#This Row],[Código_Actividad]]="","",'[4]Formulario PPGR1'!#REF!)</f>
        <v>#REF!</v>
      </c>
      <c r="G16" s="354" t="s">
        <v>1360</v>
      </c>
      <c r="H16" s="405" t="s">
        <v>500</v>
      </c>
      <c r="I16" s="401" t="s">
        <v>486</v>
      </c>
      <c r="J16" s="400">
        <v>1</v>
      </c>
      <c r="K16" s="402">
        <v>27193.1</v>
      </c>
      <c r="L16" s="403">
        <v>27193.1</v>
      </c>
      <c r="M16" s="404" t="s">
        <v>645</v>
      </c>
      <c r="N16" s="401" t="s">
        <v>42</v>
      </c>
      <c r="O16" s="368"/>
      <c r="P16" s="368"/>
    </row>
    <row r="17" spans="1:16" ht="12.75" x14ac:dyDescent="0.2">
      <c r="B17" s="378" t="e">
        <f>IF(Tabla1[[#This Row],[Código_Actividad]]="","",CONCATENATE(Tabla1[[#This Row],[POA]],".",Tabla1[[#This Row],[SRS]],".",Tabla1[[#This Row],[AREA]],".",Tabla1[[#This Row],[TIPO]]))</f>
        <v>#REF!</v>
      </c>
      <c r="C17" s="378" t="e">
        <f>IF(Tabla1[[#This Row],[Código_Actividad]]="","",'[4]Formulario PPGR1'!#REF!)</f>
        <v>#REF!</v>
      </c>
      <c r="D17" s="378" t="e">
        <f>IF(Tabla1[[#This Row],[Código_Actividad]]="","",'[4]Formulario PPGR1'!#REF!)</f>
        <v>#REF!</v>
      </c>
      <c r="E17" s="378" t="e">
        <f>IF(Tabla1[[#This Row],[Código_Actividad]]="","",'[4]Formulario PPGR1'!#REF!)</f>
        <v>#REF!</v>
      </c>
      <c r="F17" s="378" t="e">
        <f>IF(Tabla1[[#This Row],[Código_Actividad]]="","",'[4]Formulario PPGR1'!#REF!)</f>
        <v>#REF!</v>
      </c>
      <c r="G17" s="354" t="s">
        <v>1361</v>
      </c>
      <c r="H17" s="405" t="s">
        <v>1238</v>
      </c>
      <c r="I17" s="401" t="s">
        <v>486</v>
      </c>
      <c r="J17" s="400">
        <v>3</v>
      </c>
      <c r="K17" s="402">
        <v>15000</v>
      </c>
      <c r="L17" s="403">
        <v>45000</v>
      </c>
      <c r="M17" s="404" t="s">
        <v>1239</v>
      </c>
      <c r="N17" s="401" t="s">
        <v>42</v>
      </c>
      <c r="O17" s="368"/>
      <c r="P17" s="368"/>
    </row>
    <row r="18" spans="1:16" ht="12.75" x14ac:dyDescent="0.2">
      <c r="B18" s="378" t="e">
        <f>IF(Tabla1[[#This Row],[Código_Actividad]]="","",CONCATENATE(Tabla1[[#This Row],[POA]],".",Tabla1[[#This Row],[SRS]],".",Tabla1[[#This Row],[AREA]],".",Tabla1[[#This Row],[TIPO]]))</f>
        <v>#REF!</v>
      </c>
      <c r="C18" s="378" t="e">
        <f>IF(Tabla1[[#This Row],[Código_Actividad]]="","",'[4]Formulario PPGR1'!#REF!)</f>
        <v>#REF!</v>
      </c>
      <c r="D18" s="378" t="e">
        <f>IF(Tabla1[[#This Row],[Código_Actividad]]="","",'[4]Formulario PPGR1'!#REF!)</f>
        <v>#REF!</v>
      </c>
      <c r="E18" s="378" t="e">
        <f>IF(Tabla1[[#This Row],[Código_Actividad]]="","",'[4]Formulario PPGR1'!#REF!)</f>
        <v>#REF!</v>
      </c>
      <c r="F18" s="378" t="e">
        <f>IF(Tabla1[[#This Row],[Código_Actividad]]="","",'[4]Formulario PPGR1'!#REF!)</f>
        <v>#REF!</v>
      </c>
      <c r="G18" s="354" t="s">
        <v>1361</v>
      </c>
      <c r="H18" s="409" t="s">
        <v>1240</v>
      </c>
      <c r="I18" s="410" t="s">
        <v>486</v>
      </c>
      <c r="J18" s="408">
        <v>4</v>
      </c>
      <c r="K18" s="411">
        <v>500</v>
      </c>
      <c r="L18" s="411">
        <v>2000</v>
      </c>
      <c r="M18" s="404" t="s">
        <v>1239</v>
      </c>
      <c r="N18" s="401" t="s">
        <v>42</v>
      </c>
      <c r="O18" s="368"/>
      <c r="P18" s="368"/>
    </row>
    <row r="19" spans="1:16" ht="12.75" x14ac:dyDescent="0.2">
      <c r="B19" s="378" t="e">
        <f>IF(Tabla1[[#This Row],[Código_Actividad]]="","",CONCATENATE(Tabla1[[#This Row],[POA]],".",Tabla1[[#This Row],[SRS]],".",Tabla1[[#This Row],[AREA]],".",Tabla1[[#This Row],[TIPO]]))</f>
        <v>#REF!</v>
      </c>
      <c r="C19" s="378" t="e">
        <f>IF(Tabla1[[#This Row],[Código_Actividad]]="","",'[4]Formulario PPGR1'!#REF!)</f>
        <v>#REF!</v>
      </c>
      <c r="D19" s="378" t="e">
        <f>IF(Tabla1[[#This Row],[Código_Actividad]]="","",'[4]Formulario PPGR1'!#REF!)</f>
        <v>#REF!</v>
      </c>
      <c r="E19" s="378" t="e">
        <f>IF(Tabla1[[#This Row],[Código_Actividad]]="","",'[4]Formulario PPGR1'!#REF!)</f>
        <v>#REF!</v>
      </c>
      <c r="F19" s="378" t="e">
        <f>IF(Tabla1[[#This Row],[Código_Actividad]]="","",'[4]Formulario PPGR1'!#REF!)</f>
        <v>#REF!</v>
      </c>
      <c r="G19" s="354" t="s">
        <v>1361</v>
      </c>
      <c r="H19" s="409" t="s">
        <v>1241</v>
      </c>
      <c r="I19" s="410" t="s">
        <v>486</v>
      </c>
      <c r="J19" s="408">
        <v>1</v>
      </c>
      <c r="K19" s="411">
        <v>9000</v>
      </c>
      <c r="L19" s="411">
        <v>9000</v>
      </c>
      <c r="M19" s="404" t="s">
        <v>1239</v>
      </c>
      <c r="N19" s="401" t="s">
        <v>42</v>
      </c>
      <c r="O19" s="368"/>
      <c r="P19" s="368"/>
    </row>
    <row r="20" spans="1:16" ht="12.75" x14ac:dyDescent="0.2">
      <c r="B20" s="378" t="e">
        <f>IF(Tabla1[[#This Row],[Código_Actividad]]="","",CONCATENATE(Tabla1[[#This Row],[POA]],".",Tabla1[[#This Row],[SRS]],".",Tabla1[[#This Row],[AREA]],".",Tabla1[[#This Row],[TIPO]]))</f>
        <v>#REF!</v>
      </c>
      <c r="C20" s="378" t="e">
        <f>IF(Tabla1[[#This Row],[Código_Actividad]]="","",'[4]Formulario PPGR1'!#REF!)</f>
        <v>#REF!</v>
      </c>
      <c r="D20" s="378" t="e">
        <f>IF(Tabla1[[#This Row],[Código_Actividad]]="","",'[4]Formulario PPGR1'!#REF!)</f>
        <v>#REF!</v>
      </c>
      <c r="E20" s="378" t="e">
        <f>IF(Tabla1[[#This Row],[Código_Actividad]]="","",'[4]Formulario PPGR1'!#REF!)</f>
        <v>#REF!</v>
      </c>
      <c r="F20" s="378" t="e">
        <f>IF(Tabla1[[#This Row],[Código_Actividad]]="","",'[4]Formulario PPGR1'!#REF!)</f>
        <v>#REF!</v>
      </c>
      <c r="G20" s="354" t="s">
        <v>1361</v>
      </c>
      <c r="H20" s="409" t="s">
        <v>1242</v>
      </c>
      <c r="I20" s="410" t="s">
        <v>486</v>
      </c>
      <c r="J20" s="408">
        <v>1</v>
      </c>
      <c r="K20" s="411">
        <v>3000</v>
      </c>
      <c r="L20" s="411">
        <v>3000</v>
      </c>
      <c r="M20" s="404" t="s">
        <v>1239</v>
      </c>
      <c r="N20" s="401" t="s">
        <v>42</v>
      </c>
      <c r="O20" s="368"/>
      <c r="P20" s="368"/>
    </row>
    <row r="21" spans="1:16" ht="12.75" x14ac:dyDescent="0.2">
      <c r="B21" s="378" t="e">
        <f>IF(Tabla1[[#This Row],[Código_Actividad]]="","",CONCATENATE(Tabla1[[#This Row],[POA]],".",Tabla1[[#This Row],[SRS]],".",Tabla1[[#This Row],[AREA]],".",Tabla1[[#This Row],[TIPO]]))</f>
        <v>#REF!</v>
      </c>
      <c r="C21" s="378" t="e">
        <f>IF(Tabla1[[#This Row],[Código_Actividad]]="","",'[4]Formulario PPGR1'!#REF!)</f>
        <v>#REF!</v>
      </c>
      <c r="D21" s="378" t="e">
        <f>IF(Tabla1[[#This Row],[Código_Actividad]]="","",'[4]Formulario PPGR1'!#REF!)</f>
        <v>#REF!</v>
      </c>
      <c r="E21" s="378" t="e">
        <f>IF(Tabla1[[#This Row],[Código_Actividad]]="","",'[4]Formulario PPGR1'!#REF!)</f>
        <v>#REF!</v>
      </c>
      <c r="F21" s="378" t="e">
        <f>IF(Tabla1[[#This Row],[Código_Actividad]]="","",'[4]Formulario PPGR1'!#REF!)</f>
        <v>#REF!</v>
      </c>
      <c r="G21" s="354" t="s">
        <v>1361</v>
      </c>
      <c r="H21" s="409" t="s">
        <v>1243</v>
      </c>
      <c r="I21" s="410" t="s">
        <v>486</v>
      </c>
      <c r="J21" s="408">
        <v>5</v>
      </c>
      <c r="K21" s="411">
        <v>3000</v>
      </c>
      <c r="L21" s="411">
        <v>15000</v>
      </c>
      <c r="M21" s="404" t="s">
        <v>1239</v>
      </c>
      <c r="N21" s="401" t="s">
        <v>42</v>
      </c>
      <c r="O21" s="368"/>
      <c r="P21" s="368"/>
    </row>
    <row r="22" spans="1:16" ht="12.75" x14ac:dyDescent="0.2">
      <c r="B22" s="378" t="e">
        <f>IF(Tabla1[[#This Row],[Código_Actividad]]="","",CONCATENATE(Tabla1[[#This Row],[POA]],".",Tabla1[[#This Row],[SRS]],".",Tabla1[[#This Row],[AREA]],".",Tabla1[[#This Row],[TIPO]]))</f>
        <v>#REF!</v>
      </c>
      <c r="C22" s="378" t="e">
        <f>IF(Tabla1[[#This Row],[Código_Actividad]]="","",'[4]Formulario PPGR1'!#REF!)</f>
        <v>#REF!</v>
      </c>
      <c r="D22" s="378" t="e">
        <f>IF(Tabla1[[#This Row],[Código_Actividad]]="","",'[4]Formulario PPGR1'!#REF!)</f>
        <v>#REF!</v>
      </c>
      <c r="E22" s="378" t="e">
        <f>IF(Tabla1[[#This Row],[Código_Actividad]]="","",'[4]Formulario PPGR1'!#REF!)</f>
        <v>#REF!</v>
      </c>
      <c r="F22" s="378" t="e">
        <f>IF(Tabla1[[#This Row],[Código_Actividad]]="","",'[4]Formulario PPGR1'!#REF!)</f>
        <v>#REF!</v>
      </c>
      <c r="G22" s="354" t="s">
        <v>1361</v>
      </c>
      <c r="H22" s="409" t="s">
        <v>1244</v>
      </c>
      <c r="I22" s="410" t="s">
        <v>486</v>
      </c>
      <c r="J22" s="408">
        <v>15</v>
      </c>
      <c r="K22" s="411">
        <v>1150</v>
      </c>
      <c r="L22" s="411">
        <v>17250</v>
      </c>
      <c r="M22" s="412" t="s">
        <v>531</v>
      </c>
      <c r="N22" s="401" t="s">
        <v>42</v>
      </c>
      <c r="O22" s="368"/>
      <c r="P22" s="368"/>
    </row>
    <row r="23" spans="1:16" ht="12.75" x14ac:dyDescent="0.2">
      <c r="B23" s="378" t="e">
        <f>IF(Tabla1[[#This Row],[Código_Actividad]]="","",CONCATENATE(Tabla1[[#This Row],[POA]],".",Tabla1[[#This Row],[SRS]],".",Tabla1[[#This Row],[AREA]],".",Tabla1[[#This Row],[TIPO]]))</f>
        <v>#REF!</v>
      </c>
      <c r="C23" s="378" t="e">
        <f>IF(Tabla1[[#This Row],[Código_Actividad]]="","",'[4]Formulario PPGR1'!#REF!)</f>
        <v>#REF!</v>
      </c>
      <c r="D23" s="378" t="e">
        <f>IF(Tabla1[[#This Row],[Código_Actividad]]="","",'[4]Formulario PPGR1'!#REF!)</f>
        <v>#REF!</v>
      </c>
      <c r="E23" s="378" t="e">
        <f>IF(Tabla1[[#This Row],[Código_Actividad]]="","",'[4]Formulario PPGR1'!#REF!)</f>
        <v>#REF!</v>
      </c>
      <c r="F23" s="378" t="e">
        <f>IF(Tabla1[[#This Row],[Código_Actividad]]="","",'[4]Formulario PPGR1'!#REF!)</f>
        <v>#REF!</v>
      </c>
      <c r="G23" s="354" t="s">
        <v>1361</v>
      </c>
      <c r="H23" s="409" t="s">
        <v>1245</v>
      </c>
      <c r="I23" s="410" t="s">
        <v>486</v>
      </c>
      <c r="J23" s="408">
        <v>10</v>
      </c>
      <c r="K23" s="411">
        <v>600</v>
      </c>
      <c r="L23" s="411">
        <v>6000</v>
      </c>
      <c r="M23" s="404" t="s">
        <v>1239</v>
      </c>
      <c r="N23" s="401" t="s">
        <v>42</v>
      </c>
      <c r="O23" s="368"/>
      <c r="P23" s="368"/>
    </row>
    <row r="24" spans="1:16" ht="25.5" x14ac:dyDescent="0.2">
      <c r="B24" s="378" t="e">
        <f>IF(Tabla1[[#This Row],[Código_Actividad]]="","",CONCATENATE(Tabla1[[#This Row],[POA]],".",Tabla1[[#This Row],[SRS]],".",Tabla1[[#This Row],[AREA]],".",Tabla1[[#This Row],[TIPO]]))</f>
        <v>#REF!</v>
      </c>
      <c r="C24" s="378" t="e">
        <f>IF(Tabla1[[#This Row],[Código_Actividad]]="","",'[4]Formulario PPGR1'!#REF!)</f>
        <v>#REF!</v>
      </c>
      <c r="D24" s="378" t="e">
        <f>IF(Tabla1[[#This Row],[Código_Actividad]]="","",'[4]Formulario PPGR1'!#REF!)</f>
        <v>#REF!</v>
      </c>
      <c r="E24" s="378" t="e">
        <f>IF(Tabla1[[#This Row],[Código_Actividad]]="","",'[4]Formulario PPGR1'!#REF!)</f>
        <v>#REF!</v>
      </c>
      <c r="F24" s="378" t="e">
        <f>IF(Tabla1[[#This Row],[Código_Actividad]]="","",'[4]Formulario PPGR1'!#REF!)</f>
        <v>#REF!</v>
      </c>
      <c r="G24" s="354" t="s">
        <v>1374</v>
      </c>
      <c r="H24" s="405" t="s">
        <v>1237</v>
      </c>
      <c r="I24" s="401" t="s">
        <v>486</v>
      </c>
      <c r="J24" s="400">
        <v>1</v>
      </c>
      <c r="K24" s="402">
        <v>12537.5</v>
      </c>
      <c r="L24" s="403">
        <v>12537.5</v>
      </c>
      <c r="M24" s="404" t="s">
        <v>645</v>
      </c>
      <c r="N24" s="401" t="s">
        <v>42</v>
      </c>
      <c r="O24" s="368"/>
      <c r="P24" s="368"/>
    </row>
    <row r="25" spans="1:16" ht="12.75" x14ac:dyDescent="0.2">
      <c r="B25" s="378" t="e">
        <f>IF(Tabla1[[#This Row],[Código_Actividad]]="","",CONCATENATE(Tabla1[[#This Row],[POA]],".",Tabla1[[#This Row],[SRS]],".",Tabla1[[#This Row],[AREA]],".",Tabla1[[#This Row],[TIPO]]))</f>
        <v>#REF!</v>
      </c>
      <c r="C25" s="378" t="e">
        <f>IF(Tabla1[[#This Row],[Código_Actividad]]="","",'[4]Formulario PPGR1'!#REF!)</f>
        <v>#REF!</v>
      </c>
      <c r="D25" s="378" t="e">
        <f>IF(Tabla1[[#This Row],[Código_Actividad]]="","",'[4]Formulario PPGR1'!#REF!)</f>
        <v>#REF!</v>
      </c>
      <c r="E25" s="378" t="e">
        <f>IF(Tabla1[[#This Row],[Código_Actividad]]="","",'[4]Formulario PPGR1'!#REF!)</f>
        <v>#REF!</v>
      </c>
      <c r="F25" s="378" t="e">
        <f>IF(Tabla1[[#This Row],[Código_Actividad]]="","",'[4]Formulario PPGR1'!#REF!)</f>
        <v>#REF!</v>
      </c>
      <c r="G25" s="354" t="s">
        <v>1375</v>
      </c>
      <c r="H25" s="401" t="s">
        <v>1246</v>
      </c>
      <c r="I25" s="401" t="s">
        <v>486</v>
      </c>
      <c r="J25" s="400">
        <v>1</v>
      </c>
      <c r="K25" s="402">
        <v>559604</v>
      </c>
      <c r="L25" s="403">
        <v>559604</v>
      </c>
      <c r="M25" s="404" t="s">
        <v>1247</v>
      </c>
      <c r="N25" s="401" t="s">
        <v>42</v>
      </c>
      <c r="O25" s="368"/>
      <c r="P25" s="368"/>
    </row>
    <row r="26" spans="1:16" ht="38.25" x14ac:dyDescent="0.2">
      <c r="B26" s="378" t="e">
        <f>IF(Tabla1[[#This Row],[Código_Actividad]]="","",CONCATENATE(Tabla1[[#This Row],[POA]],".",Tabla1[[#This Row],[SRS]],".",Tabla1[[#This Row],[AREA]],".",Tabla1[[#This Row],[TIPO]]))</f>
        <v>#REF!</v>
      </c>
      <c r="C26" s="378" t="e">
        <f>IF(Tabla1[[#This Row],[Código_Actividad]]="","",'[4]Formulario PPGR1'!#REF!)</f>
        <v>#REF!</v>
      </c>
      <c r="D26" s="378" t="e">
        <f>IF(Tabla1[[#This Row],[Código_Actividad]]="","",'[4]Formulario PPGR1'!#REF!)</f>
        <v>#REF!</v>
      </c>
      <c r="E26" s="378" t="e">
        <f>IF(Tabla1[[#This Row],[Código_Actividad]]="","",'[4]Formulario PPGR1'!#REF!)</f>
        <v>#REF!</v>
      </c>
      <c r="F26" s="378" t="e">
        <f>IF(Tabla1[[#This Row],[Código_Actividad]]="","",'[4]Formulario PPGR1'!#REF!)</f>
        <v>#REF!</v>
      </c>
      <c r="G26" s="354" t="s">
        <v>1388</v>
      </c>
      <c r="H26" s="406" t="s">
        <v>503</v>
      </c>
      <c r="I26" s="401" t="s">
        <v>486</v>
      </c>
      <c r="J26" s="400">
        <v>1</v>
      </c>
      <c r="K26" s="402">
        <v>32833.5</v>
      </c>
      <c r="L26" s="403">
        <v>32833.5</v>
      </c>
      <c r="M26" s="404" t="s">
        <v>645</v>
      </c>
      <c r="N26" s="401" t="s">
        <v>42</v>
      </c>
      <c r="O26" s="368"/>
      <c r="P26" s="368"/>
    </row>
    <row r="27" spans="1:16" ht="25.5" x14ac:dyDescent="0.2">
      <c r="B27" s="378" t="e">
        <f>IF(Tabla1[[#This Row],[Código_Actividad]]="","",CONCATENATE(Tabla1[[#This Row],[POA]],".",Tabla1[[#This Row],[SRS]],".",Tabla1[[#This Row],[AREA]],".",Tabla1[[#This Row],[TIPO]]))</f>
        <v>#REF!</v>
      </c>
      <c r="C27" s="378" t="e">
        <f>IF(Tabla1[[#This Row],[Código_Actividad]]="","",'[4]Formulario PPGR1'!#REF!)</f>
        <v>#REF!</v>
      </c>
      <c r="D27" s="378" t="e">
        <f>IF(Tabla1[[#This Row],[Código_Actividad]]="","",'[4]Formulario PPGR1'!#REF!)</f>
        <v>#REF!</v>
      </c>
      <c r="E27" s="378" t="e">
        <f>IF(Tabla1[[#This Row],[Código_Actividad]]="","",'[4]Formulario PPGR1'!#REF!)</f>
        <v>#REF!</v>
      </c>
      <c r="F27" s="378" t="e">
        <f>IF(Tabla1[[#This Row],[Código_Actividad]]="","",'[4]Formulario PPGR1'!#REF!)</f>
        <v>#REF!</v>
      </c>
      <c r="G27" s="354" t="s">
        <v>1403</v>
      </c>
      <c r="H27" s="405" t="s">
        <v>1237</v>
      </c>
      <c r="I27" s="401" t="s">
        <v>486</v>
      </c>
      <c r="J27" s="400">
        <v>1</v>
      </c>
      <c r="K27" s="402">
        <v>12537.5</v>
      </c>
      <c r="L27" s="403">
        <v>12537.5</v>
      </c>
      <c r="M27" s="404" t="s">
        <v>645</v>
      </c>
      <c r="N27" s="401" t="s">
        <v>42</v>
      </c>
      <c r="O27" s="368"/>
      <c r="P27" s="368"/>
    </row>
    <row r="28" spans="1:16" ht="12.75" x14ac:dyDescent="0.2">
      <c r="B28" s="378" t="e">
        <f>IF(Tabla1[[#This Row],[Código_Actividad]]="","",CONCATENATE(Tabla1[[#This Row],[POA]],".",Tabla1[[#This Row],[SRS]],".",Tabla1[[#This Row],[AREA]],".",Tabla1[[#This Row],[TIPO]]))</f>
        <v>#REF!</v>
      </c>
      <c r="C28" s="378" t="e">
        <f>IF(Tabla1[[#This Row],[Código_Actividad]]="","",'[4]Formulario PPGR1'!#REF!)</f>
        <v>#REF!</v>
      </c>
      <c r="D28" s="378" t="e">
        <f>IF(Tabla1[[#This Row],[Código_Actividad]]="","",'[4]Formulario PPGR1'!#REF!)</f>
        <v>#REF!</v>
      </c>
      <c r="E28" s="378" t="e">
        <f>IF(Tabla1[[#This Row],[Código_Actividad]]="","",'[4]Formulario PPGR1'!#REF!)</f>
        <v>#REF!</v>
      </c>
      <c r="F28" s="378" t="e">
        <f>IF(Tabla1[[#This Row],[Código_Actividad]]="","",'[4]Formulario PPGR1'!#REF!)</f>
        <v>#REF!</v>
      </c>
      <c r="G28" s="407" t="s">
        <v>1358</v>
      </c>
      <c r="H28" s="405" t="s">
        <v>1248</v>
      </c>
      <c r="I28" s="401" t="s">
        <v>486</v>
      </c>
      <c r="J28" s="400">
        <v>1</v>
      </c>
      <c r="K28" s="402">
        <v>1000000</v>
      </c>
      <c r="L28" s="403">
        <v>1000000</v>
      </c>
      <c r="M28" s="404" t="s">
        <v>1107</v>
      </c>
      <c r="N28" s="401" t="s">
        <v>42</v>
      </c>
      <c r="O28" s="368"/>
      <c r="P28" s="368"/>
    </row>
    <row r="29" spans="1:16" ht="12.75" x14ac:dyDescent="0.2">
      <c r="A29" s="399"/>
      <c r="B29" s="413"/>
      <c r="C29" s="413"/>
      <c r="D29" s="413"/>
      <c r="E29" s="413"/>
      <c r="F29" s="413"/>
      <c r="G29" s="414"/>
      <c r="H29" s="415"/>
      <c r="I29" s="416"/>
      <c r="J29" s="417"/>
      <c r="K29" s="418"/>
      <c r="L29" s="419"/>
      <c r="M29" s="420"/>
      <c r="N29" s="416"/>
      <c r="O29" s="368"/>
      <c r="P29" s="368"/>
    </row>
    <row r="30" spans="1:16" ht="12.75" x14ac:dyDescent="0.2">
      <c r="A30" s="399"/>
      <c r="B30" s="413"/>
      <c r="C30" s="413"/>
      <c r="D30" s="413"/>
      <c r="E30" s="413"/>
      <c r="F30" s="413"/>
      <c r="G30" s="414"/>
      <c r="H30" s="415"/>
      <c r="I30" s="416"/>
      <c r="J30" s="417"/>
      <c r="K30" s="418"/>
      <c r="L30" s="419"/>
      <c r="M30" s="420"/>
      <c r="N30" s="416"/>
      <c r="O30" s="368"/>
      <c r="P30" s="368"/>
    </row>
    <row r="31" spans="1:16" ht="12.75" x14ac:dyDescent="0.2">
      <c r="A31" s="399"/>
      <c r="B31" s="413"/>
      <c r="C31" s="413"/>
      <c r="D31" s="413"/>
      <c r="E31" s="413"/>
      <c r="F31" s="413"/>
      <c r="G31" s="414"/>
      <c r="H31" s="415"/>
      <c r="I31" s="416"/>
      <c r="J31" s="417"/>
      <c r="K31" s="418"/>
      <c r="L31" s="419"/>
      <c r="M31" s="420"/>
      <c r="N31" s="416"/>
      <c r="O31" s="368"/>
      <c r="P31" s="368"/>
    </row>
    <row r="32" spans="1:16" ht="12.75" x14ac:dyDescent="0.2">
      <c r="A32" s="399"/>
      <c r="B32" s="413"/>
      <c r="C32" s="413"/>
      <c r="D32" s="413"/>
      <c r="E32" s="413"/>
      <c r="F32" s="413"/>
      <c r="G32" s="414"/>
      <c r="H32" s="415"/>
      <c r="I32" s="416"/>
      <c r="J32" s="417"/>
      <c r="K32" s="418"/>
      <c r="L32" s="419"/>
      <c r="M32" s="420"/>
      <c r="N32" s="416"/>
      <c r="O32" s="368"/>
      <c r="P32" s="368"/>
    </row>
    <row r="33" spans="1:16" ht="12.75" x14ac:dyDescent="0.2">
      <c r="A33" s="399"/>
      <c r="B33" s="413"/>
      <c r="C33" s="413"/>
      <c r="D33" s="413"/>
      <c r="E33" s="413"/>
      <c r="F33" s="413"/>
      <c r="G33" s="414"/>
      <c r="H33" s="415"/>
      <c r="I33" s="416"/>
      <c r="J33" s="417"/>
      <c r="K33" s="418"/>
      <c r="L33" s="419"/>
      <c r="M33" s="420"/>
      <c r="N33" s="416"/>
      <c r="O33" s="368"/>
      <c r="P33" s="368"/>
    </row>
    <row r="34" spans="1:16" ht="12.75" x14ac:dyDescent="0.2">
      <c r="A34" s="399"/>
      <c r="B34" s="413"/>
      <c r="C34" s="413"/>
      <c r="D34" s="413"/>
      <c r="E34" s="413"/>
      <c r="F34" s="413"/>
      <c r="G34" s="414"/>
      <c r="H34" s="415"/>
      <c r="I34" s="416"/>
      <c r="J34" s="417"/>
      <c r="K34" s="418"/>
      <c r="L34" s="419"/>
      <c r="M34" s="420"/>
      <c r="N34" s="416"/>
      <c r="O34" s="368"/>
      <c r="P34" s="368"/>
    </row>
    <row r="35" spans="1:16" ht="12.75" x14ac:dyDescent="0.2">
      <c r="A35" s="399"/>
      <c r="B35" s="413"/>
      <c r="C35" s="413"/>
      <c r="D35" s="413"/>
      <c r="E35" s="413"/>
      <c r="F35" s="413"/>
      <c r="G35" s="414"/>
      <c r="H35" s="415"/>
      <c r="I35" s="416"/>
      <c r="J35" s="417"/>
      <c r="K35" s="418"/>
      <c r="L35" s="419"/>
      <c r="M35" s="420"/>
      <c r="N35" s="416"/>
      <c r="O35" s="368"/>
      <c r="P35" s="368"/>
    </row>
    <row r="36" spans="1:16" ht="12.75" x14ac:dyDescent="0.2">
      <c r="A36" s="399"/>
      <c r="B36" s="413"/>
      <c r="C36" s="413"/>
      <c r="D36" s="413"/>
      <c r="E36" s="413"/>
      <c r="F36" s="413"/>
      <c r="G36" s="421"/>
      <c r="H36" s="421"/>
      <c r="I36" s="416"/>
      <c r="J36" s="417"/>
      <c r="K36" s="418"/>
      <c r="L36" s="419"/>
      <c r="M36" s="420"/>
      <c r="N36" s="416"/>
      <c r="O36" s="368"/>
      <c r="P36" s="368"/>
    </row>
    <row r="37" spans="1:16" ht="12.75" x14ac:dyDescent="0.2">
      <c r="A37" s="399"/>
      <c r="B37" s="413"/>
      <c r="C37" s="413"/>
      <c r="D37" s="413"/>
      <c r="E37" s="413"/>
      <c r="F37" s="413"/>
      <c r="G37" s="414"/>
      <c r="H37" s="414"/>
      <c r="I37" s="416"/>
      <c r="J37" s="417"/>
      <c r="K37" s="418"/>
      <c r="L37" s="419"/>
      <c r="M37" s="420"/>
      <c r="N37" s="416"/>
      <c r="O37" s="368"/>
      <c r="P37" s="368"/>
    </row>
    <row r="38" spans="1:16" ht="12.75" x14ac:dyDescent="0.2">
      <c r="A38" s="399"/>
      <c r="B38" s="413"/>
      <c r="C38" s="413"/>
      <c r="D38" s="413"/>
      <c r="E38" s="413"/>
      <c r="F38" s="413"/>
      <c r="G38" s="414"/>
      <c r="H38" s="422"/>
      <c r="I38" s="416"/>
      <c r="J38" s="417"/>
      <c r="K38" s="418"/>
      <c r="L38" s="419"/>
      <c r="M38" s="420"/>
      <c r="N38" s="416"/>
      <c r="O38" s="368"/>
      <c r="P38" s="368"/>
    </row>
    <row r="39" spans="1:16" ht="12.75" x14ac:dyDescent="0.2">
      <c r="A39" s="399"/>
      <c r="B39" s="413"/>
      <c r="C39" s="413"/>
      <c r="D39" s="413"/>
      <c r="E39" s="413"/>
      <c r="F39" s="413"/>
      <c r="G39" s="414"/>
      <c r="H39" s="415"/>
      <c r="I39" s="416"/>
      <c r="J39" s="417"/>
      <c r="K39" s="418"/>
      <c r="L39" s="419"/>
      <c r="M39" s="420"/>
      <c r="N39" s="416"/>
      <c r="O39" s="368"/>
      <c r="P39" s="368"/>
    </row>
    <row r="40" spans="1:16" ht="12.75" x14ac:dyDescent="0.2">
      <c r="A40" s="399"/>
      <c r="B40" s="413"/>
      <c r="C40" s="413"/>
      <c r="D40" s="413"/>
      <c r="E40" s="413"/>
      <c r="F40" s="413"/>
      <c r="G40" s="414"/>
      <c r="H40" s="415"/>
      <c r="I40" s="416"/>
      <c r="J40" s="417"/>
      <c r="K40" s="418"/>
      <c r="L40" s="419"/>
      <c r="M40" s="420"/>
      <c r="N40" s="416"/>
      <c r="O40" s="368"/>
      <c r="P40" s="368"/>
    </row>
    <row r="41" spans="1:16" ht="12.75" x14ac:dyDescent="0.2">
      <c r="A41" s="399"/>
      <c r="B41" s="413"/>
      <c r="C41" s="413"/>
      <c r="D41" s="413"/>
      <c r="E41" s="413"/>
      <c r="F41" s="413"/>
      <c r="G41" s="422"/>
      <c r="H41" s="415"/>
      <c r="I41" s="416"/>
      <c r="J41" s="417"/>
      <c r="K41" s="418"/>
      <c r="L41" s="419"/>
      <c r="M41" s="420"/>
      <c r="N41" s="416"/>
      <c r="O41" s="368"/>
      <c r="P41" s="368"/>
    </row>
    <row r="42" spans="1:16" ht="12.75" x14ac:dyDescent="0.2">
      <c r="A42" s="399"/>
      <c r="B42" s="413"/>
      <c r="C42" s="413"/>
      <c r="D42" s="413"/>
      <c r="E42" s="413"/>
      <c r="F42" s="413"/>
      <c r="G42" s="414"/>
      <c r="H42" s="415"/>
      <c r="I42" s="416"/>
      <c r="J42" s="417"/>
      <c r="K42" s="418"/>
      <c r="L42" s="419"/>
      <c r="M42" s="420"/>
      <c r="N42" s="416"/>
      <c r="O42" s="368"/>
      <c r="P42" s="368"/>
    </row>
    <row r="43" spans="1:16" ht="12.75" x14ac:dyDescent="0.2">
      <c r="A43" s="399"/>
      <c r="B43" s="413"/>
      <c r="C43" s="413"/>
      <c r="D43" s="413"/>
      <c r="E43" s="413"/>
      <c r="F43" s="413"/>
      <c r="G43" s="414"/>
      <c r="H43" s="415"/>
      <c r="I43" s="416"/>
      <c r="J43" s="417"/>
      <c r="K43" s="418"/>
      <c r="L43" s="419"/>
      <c r="M43" s="420"/>
      <c r="N43" s="416"/>
      <c r="O43" s="368"/>
      <c r="P43" s="368"/>
    </row>
    <row r="44" spans="1:16" ht="12.75" x14ac:dyDescent="0.2">
      <c r="A44" s="399"/>
      <c r="B44" s="413"/>
      <c r="C44" s="413"/>
      <c r="D44" s="413"/>
      <c r="E44" s="413"/>
      <c r="F44" s="413"/>
      <c r="G44" s="414"/>
      <c r="H44" s="415"/>
      <c r="I44" s="416"/>
      <c r="J44" s="417"/>
      <c r="K44" s="418"/>
      <c r="L44" s="419"/>
      <c r="M44" s="420"/>
      <c r="N44" s="416"/>
      <c r="O44" s="368"/>
      <c r="P44" s="368"/>
    </row>
    <row r="45" spans="1:16" ht="12.75" x14ac:dyDescent="0.2">
      <c r="A45" s="399"/>
      <c r="B45" s="413"/>
      <c r="C45" s="413"/>
      <c r="D45" s="413"/>
      <c r="E45" s="413"/>
      <c r="F45" s="413"/>
      <c r="G45" s="414"/>
      <c r="H45" s="415"/>
      <c r="I45" s="416"/>
      <c r="J45" s="417"/>
      <c r="K45" s="418"/>
      <c r="L45" s="419"/>
      <c r="M45" s="420"/>
      <c r="N45" s="416"/>
      <c r="O45" s="368"/>
      <c r="P45" s="368"/>
    </row>
    <row r="46" spans="1:16" ht="12.75" x14ac:dyDescent="0.2">
      <c r="A46" s="399"/>
      <c r="B46" s="413"/>
      <c r="C46" s="413"/>
      <c r="D46" s="413"/>
      <c r="E46" s="413"/>
      <c r="F46" s="413"/>
      <c r="G46" s="417"/>
      <c r="H46" s="423"/>
      <c r="I46" s="416"/>
      <c r="J46" s="417"/>
      <c r="K46" s="418"/>
      <c r="L46" s="419"/>
      <c r="M46" s="420"/>
      <c r="N46" s="416"/>
      <c r="O46" s="368"/>
      <c r="P46" s="368"/>
    </row>
    <row r="47" spans="1:16" ht="12.75" x14ac:dyDescent="0.2">
      <c r="A47" s="399"/>
      <c r="B47" s="413"/>
      <c r="C47" s="413"/>
      <c r="D47" s="413"/>
      <c r="E47" s="413"/>
      <c r="F47" s="413"/>
      <c r="G47" s="417"/>
      <c r="H47" s="416"/>
      <c r="I47" s="416"/>
      <c r="J47" s="417"/>
      <c r="K47" s="418"/>
      <c r="L47" s="419"/>
      <c r="M47" s="420"/>
      <c r="N47" s="416"/>
      <c r="O47" s="368"/>
      <c r="P47" s="368"/>
    </row>
    <row r="48" spans="1:16" ht="12.75" x14ac:dyDescent="0.2">
      <c r="A48" s="399"/>
      <c r="B48" s="413"/>
      <c r="C48" s="413"/>
      <c r="D48" s="413"/>
      <c r="E48" s="413"/>
      <c r="F48" s="413"/>
      <c r="G48" s="417"/>
      <c r="H48" s="416"/>
      <c r="I48" s="416"/>
      <c r="J48" s="417"/>
      <c r="K48" s="418"/>
      <c r="L48" s="419"/>
      <c r="M48" s="420"/>
      <c r="N48" s="416"/>
      <c r="O48" s="368"/>
      <c r="P48" s="368"/>
    </row>
    <row r="49" spans="1:16" ht="12.75" x14ac:dyDescent="0.2">
      <c r="A49" s="399"/>
      <c r="B49" s="413"/>
      <c r="C49" s="413"/>
      <c r="D49" s="413"/>
      <c r="E49" s="413"/>
      <c r="F49" s="413"/>
      <c r="G49" s="417"/>
      <c r="H49" s="416"/>
      <c r="I49" s="416"/>
      <c r="J49" s="417"/>
      <c r="K49" s="418"/>
      <c r="L49" s="419"/>
      <c r="M49" s="420"/>
      <c r="N49" s="416"/>
      <c r="O49" s="368"/>
      <c r="P49" s="368"/>
    </row>
    <row r="50" spans="1:16" ht="12.75" x14ac:dyDescent="0.2">
      <c r="A50" s="399"/>
      <c r="B50" s="413"/>
      <c r="C50" s="413"/>
      <c r="D50" s="413"/>
      <c r="E50" s="413"/>
      <c r="F50" s="413"/>
      <c r="G50" s="417"/>
      <c r="H50" s="416"/>
      <c r="I50" s="416"/>
      <c r="J50" s="417"/>
      <c r="K50" s="418"/>
      <c r="L50" s="419"/>
      <c r="M50" s="420"/>
      <c r="N50" s="416"/>
      <c r="O50" s="368"/>
      <c r="P50" s="368"/>
    </row>
    <row r="51" spans="1:16" ht="12.75" x14ac:dyDescent="0.2">
      <c r="A51" s="399"/>
      <c r="B51" s="413"/>
      <c r="C51" s="413"/>
      <c r="D51" s="413"/>
      <c r="E51" s="413"/>
      <c r="F51" s="413"/>
      <c r="G51" s="417"/>
      <c r="H51" s="416"/>
      <c r="I51" s="416"/>
      <c r="J51" s="417"/>
      <c r="K51" s="418"/>
      <c r="L51" s="419"/>
      <c r="M51" s="420"/>
      <c r="N51" s="416"/>
      <c r="O51" s="368"/>
      <c r="P51" s="368"/>
    </row>
    <row r="52" spans="1:16" ht="12.75" x14ac:dyDescent="0.2">
      <c r="A52" s="399"/>
      <c r="B52" s="413"/>
      <c r="C52" s="413"/>
      <c r="D52" s="413"/>
      <c r="E52" s="413"/>
      <c r="F52" s="413"/>
      <c r="G52" s="417"/>
      <c r="H52" s="416"/>
      <c r="I52" s="416"/>
      <c r="J52" s="417"/>
      <c r="K52" s="418"/>
      <c r="L52" s="419"/>
      <c r="M52" s="420"/>
      <c r="N52" s="416"/>
      <c r="O52" s="368"/>
      <c r="P52" s="368"/>
    </row>
    <row r="53" spans="1:16" ht="12.75" x14ac:dyDescent="0.2">
      <c r="A53" s="399"/>
      <c r="B53" s="413"/>
      <c r="C53" s="413"/>
      <c r="D53" s="413"/>
      <c r="E53" s="413"/>
      <c r="F53" s="413"/>
      <c r="G53" s="417"/>
      <c r="H53" s="416"/>
      <c r="I53" s="416"/>
      <c r="J53" s="417"/>
      <c r="K53" s="418"/>
      <c r="L53" s="419"/>
      <c r="M53" s="420"/>
      <c r="N53" s="416"/>
      <c r="O53" s="368"/>
      <c r="P53" s="368"/>
    </row>
    <row r="54" spans="1:16" ht="12.75" x14ac:dyDescent="0.2">
      <c r="A54" s="399"/>
      <c r="B54" s="413"/>
      <c r="C54" s="413"/>
      <c r="D54" s="413"/>
      <c r="E54" s="413"/>
      <c r="F54" s="413"/>
      <c r="G54" s="417"/>
      <c r="H54" s="416"/>
      <c r="I54" s="416"/>
      <c r="J54" s="417"/>
      <c r="K54" s="418"/>
      <c r="L54" s="419"/>
      <c r="M54" s="420"/>
      <c r="N54" s="416"/>
      <c r="O54" s="368"/>
      <c r="P54" s="368"/>
    </row>
    <row r="55" spans="1:16" ht="12.75" x14ac:dyDescent="0.2">
      <c r="A55" s="399"/>
      <c r="B55" s="413"/>
      <c r="C55" s="413"/>
      <c r="D55" s="413"/>
      <c r="E55" s="413"/>
      <c r="F55" s="413"/>
      <c r="G55" s="417"/>
      <c r="H55" s="416"/>
      <c r="I55" s="416"/>
      <c r="J55" s="417"/>
      <c r="K55" s="418"/>
      <c r="L55" s="419"/>
      <c r="M55" s="420"/>
      <c r="N55" s="416"/>
      <c r="O55" s="368"/>
      <c r="P55" s="368"/>
    </row>
    <row r="56" spans="1:16" ht="12.75" x14ac:dyDescent="0.2">
      <c r="A56" s="399"/>
      <c r="B56" s="413"/>
      <c r="C56" s="413"/>
      <c r="D56" s="413"/>
      <c r="E56" s="413"/>
      <c r="F56" s="413"/>
      <c r="G56" s="417"/>
      <c r="H56" s="416"/>
      <c r="I56" s="416"/>
      <c r="J56" s="417"/>
      <c r="K56" s="418"/>
      <c r="L56" s="419"/>
      <c r="M56" s="420"/>
      <c r="N56" s="416"/>
      <c r="O56" s="368"/>
      <c r="P56" s="368"/>
    </row>
    <row r="57" spans="1:16" ht="12.75" x14ac:dyDescent="0.2">
      <c r="A57" s="399"/>
      <c r="B57" s="413"/>
      <c r="C57" s="413"/>
      <c r="D57" s="413"/>
      <c r="E57" s="413"/>
      <c r="F57" s="413"/>
      <c r="G57" s="417"/>
      <c r="H57" s="416"/>
      <c r="I57" s="416"/>
      <c r="J57" s="417"/>
      <c r="K57" s="418"/>
      <c r="L57" s="419"/>
      <c r="M57" s="420"/>
      <c r="N57" s="416"/>
      <c r="O57" s="368"/>
      <c r="P57" s="368"/>
    </row>
    <row r="58" spans="1:16" ht="12.75" x14ac:dyDescent="0.2">
      <c r="A58" s="399"/>
      <c r="B58" s="413"/>
      <c r="C58" s="413"/>
      <c r="D58" s="413"/>
      <c r="E58" s="413"/>
      <c r="F58" s="413"/>
      <c r="G58" s="417"/>
      <c r="H58" s="416"/>
      <c r="I58" s="416"/>
      <c r="J58" s="417"/>
      <c r="K58" s="418"/>
      <c r="L58" s="419"/>
      <c r="M58" s="420"/>
      <c r="N58" s="416"/>
      <c r="O58" s="368"/>
      <c r="P58" s="368"/>
    </row>
    <row r="59" spans="1:16" ht="12.75" x14ac:dyDescent="0.2">
      <c r="A59" s="399"/>
      <c r="B59" s="413"/>
      <c r="C59" s="413"/>
      <c r="D59" s="413"/>
      <c r="E59" s="413"/>
      <c r="F59" s="413"/>
      <c r="G59" s="417"/>
      <c r="H59" s="416"/>
      <c r="I59" s="416"/>
      <c r="J59" s="417"/>
      <c r="K59" s="418"/>
      <c r="L59" s="419"/>
      <c r="M59" s="420"/>
      <c r="N59" s="416"/>
      <c r="O59" s="368"/>
      <c r="P59" s="368"/>
    </row>
    <row r="60" spans="1:16" ht="12.75" x14ac:dyDescent="0.2">
      <c r="A60" s="399"/>
      <c r="B60" s="413"/>
      <c r="C60" s="413"/>
      <c r="D60" s="413"/>
      <c r="E60" s="413"/>
      <c r="F60" s="413"/>
      <c r="G60" s="417"/>
      <c r="H60" s="416"/>
      <c r="I60" s="416"/>
      <c r="J60" s="417"/>
      <c r="K60" s="418"/>
      <c r="L60" s="419"/>
      <c r="M60" s="420"/>
      <c r="N60" s="416"/>
      <c r="O60" s="368"/>
      <c r="P60" s="368"/>
    </row>
    <row r="61" spans="1:16" ht="12.75" x14ac:dyDescent="0.2">
      <c r="A61" s="399"/>
      <c r="B61" s="413"/>
      <c r="C61" s="413"/>
      <c r="D61" s="413"/>
      <c r="E61" s="413"/>
      <c r="F61" s="413"/>
      <c r="G61" s="417"/>
      <c r="H61" s="416"/>
      <c r="I61" s="416"/>
      <c r="J61" s="417"/>
      <c r="K61" s="418"/>
      <c r="L61" s="419"/>
      <c r="M61" s="420"/>
      <c r="N61" s="416"/>
      <c r="O61" s="368"/>
      <c r="P61" s="368"/>
    </row>
    <row r="62" spans="1:16" ht="12.75" x14ac:dyDescent="0.2">
      <c r="A62" s="399"/>
      <c r="B62" s="413"/>
      <c r="C62" s="413"/>
      <c r="D62" s="413"/>
      <c r="E62" s="413"/>
      <c r="F62" s="413"/>
      <c r="G62" s="417"/>
      <c r="H62" s="416"/>
      <c r="I62" s="416"/>
      <c r="J62" s="417"/>
      <c r="K62" s="418"/>
      <c r="L62" s="419"/>
      <c r="M62" s="420"/>
      <c r="N62" s="416"/>
      <c r="O62" s="368"/>
      <c r="P62" s="368"/>
    </row>
    <row r="63" spans="1:16" ht="12.75" x14ac:dyDescent="0.2">
      <c r="A63" s="399"/>
      <c r="B63" s="413"/>
      <c r="C63" s="413"/>
      <c r="D63" s="413"/>
      <c r="E63" s="413"/>
      <c r="F63" s="413"/>
      <c r="G63" s="417"/>
      <c r="H63" s="416"/>
      <c r="I63" s="416"/>
      <c r="J63" s="417"/>
      <c r="K63" s="418"/>
      <c r="L63" s="419"/>
      <c r="M63" s="420"/>
      <c r="N63" s="416"/>
      <c r="O63" s="368"/>
      <c r="P63" s="368"/>
    </row>
    <row r="64" spans="1:16" ht="12.75" x14ac:dyDescent="0.2">
      <c r="A64" s="399"/>
      <c r="B64" s="413"/>
      <c r="C64" s="413"/>
      <c r="D64" s="413"/>
      <c r="E64" s="413"/>
      <c r="F64" s="413"/>
      <c r="G64" s="417"/>
      <c r="H64" s="416"/>
      <c r="I64" s="416"/>
      <c r="J64" s="417"/>
      <c r="K64" s="418"/>
      <c r="L64" s="419"/>
      <c r="M64" s="420"/>
      <c r="N64" s="416"/>
      <c r="O64" s="368"/>
      <c r="P64" s="368"/>
    </row>
    <row r="65" spans="1:16" ht="12.75" x14ac:dyDescent="0.2">
      <c r="A65" s="399"/>
      <c r="B65" s="413"/>
      <c r="C65" s="413"/>
      <c r="D65" s="413"/>
      <c r="E65" s="413"/>
      <c r="F65" s="413"/>
      <c r="G65" s="417"/>
      <c r="H65" s="416"/>
      <c r="I65" s="416"/>
      <c r="J65" s="417"/>
      <c r="K65" s="418"/>
      <c r="L65" s="419"/>
      <c r="M65" s="420"/>
      <c r="N65" s="416"/>
      <c r="O65" s="368"/>
      <c r="P65" s="368"/>
    </row>
    <row r="66" spans="1:16" ht="12.75" x14ac:dyDescent="0.2">
      <c r="A66" s="399"/>
      <c r="B66" s="413"/>
      <c r="C66" s="413"/>
      <c r="D66" s="413"/>
      <c r="E66" s="413"/>
      <c r="F66" s="413"/>
      <c r="G66" s="417"/>
      <c r="H66" s="416"/>
      <c r="I66" s="416"/>
      <c r="J66" s="417"/>
      <c r="K66" s="418"/>
      <c r="L66" s="419"/>
      <c r="M66" s="420"/>
      <c r="N66" s="416"/>
      <c r="O66" s="368"/>
      <c r="P66" s="368"/>
    </row>
    <row r="67" spans="1:16" ht="12.75" x14ac:dyDescent="0.2">
      <c r="A67" s="399"/>
      <c r="B67" s="413"/>
      <c r="C67" s="413"/>
      <c r="D67" s="413"/>
      <c r="E67" s="413"/>
      <c r="F67" s="413"/>
      <c r="G67" s="417"/>
      <c r="H67" s="416"/>
      <c r="I67" s="416"/>
      <c r="J67" s="417"/>
      <c r="K67" s="418"/>
      <c r="L67" s="419"/>
      <c r="M67" s="420"/>
      <c r="N67" s="416"/>
      <c r="O67" s="368"/>
      <c r="P67" s="368"/>
    </row>
    <row r="68" spans="1:16" ht="12.75" x14ac:dyDescent="0.2">
      <c r="A68" s="399"/>
      <c r="B68" s="413"/>
      <c r="C68" s="413"/>
      <c r="D68" s="413"/>
      <c r="E68" s="413"/>
      <c r="F68" s="413"/>
      <c r="G68" s="417"/>
      <c r="H68" s="416"/>
      <c r="I68" s="416"/>
      <c r="J68" s="417"/>
      <c r="K68" s="418"/>
      <c r="L68" s="419"/>
      <c r="M68" s="420"/>
      <c r="N68" s="416"/>
      <c r="O68" s="368"/>
      <c r="P68" s="368"/>
    </row>
    <row r="69" spans="1:16" ht="12.75" x14ac:dyDescent="0.2">
      <c r="A69" s="399"/>
      <c r="B69" s="413"/>
      <c r="C69" s="413"/>
      <c r="D69" s="413"/>
      <c r="E69" s="413"/>
      <c r="F69" s="413"/>
      <c r="G69" s="417"/>
      <c r="H69" s="416"/>
      <c r="I69" s="416"/>
      <c r="J69" s="417"/>
      <c r="K69" s="418"/>
      <c r="L69" s="419"/>
      <c r="M69" s="420"/>
      <c r="N69" s="416"/>
      <c r="O69" s="368"/>
      <c r="P69" s="368"/>
    </row>
    <row r="70" spans="1:16" ht="12.75" x14ac:dyDescent="0.2">
      <c r="A70" s="399"/>
      <c r="B70" s="413"/>
      <c r="C70" s="413"/>
      <c r="D70" s="413"/>
      <c r="E70" s="413"/>
      <c r="F70" s="413"/>
      <c r="G70" s="417"/>
      <c r="H70" s="416"/>
      <c r="I70" s="416"/>
      <c r="J70" s="417"/>
      <c r="K70" s="418"/>
      <c r="L70" s="419"/>
      <c r="M70" s="420"/>
      <c r="N70" s="416"/>
      <c r="O70" s="368"/>
      <c r="P70" s="368"/>
    </row>
    <row r="71" spans="1:16" ht="12.75" x14ac:dyDescent="0.2">
      <c r="A71" s="399"/>
      <c r="B71" s="413"/>
      <c r="C71" s="413"/>
      <c r="D71" s="413"/>
      <c r="E71" s="413"/>
      <c r="F71" s="413"/>
      <c r="G71" s="417"/>
      <c r="H71" s="416"/>
      <c r="I71" s="416"/>
      <c r="J71" s="417"/>
      <c r="K71" s="418"/>
      <c r="L71" s="419"/>
      <c r="M71" s="420"/>
      <c r="N71" s="416"/>
      <c r="O71" s="368"/>
      <c r="P71" s="368"/>
    </row>
    <row r="72" spans="1:16" ht="12.75" x14ac:dyDescent="0.2">
      <c r="A72" s="399"/>
      <c r="B72" s="413"/>
      <c r="C72" s="413"/>
      <c r="D72" s="413"/>
      <c r="E72" s="413"/>
      <c r="F72" s="413"/>
      <c r="G72" s="417"/>
      <c r="H72" s="416"/>
      <c r="I72" s="416"/>
      <c r="J72" s="417"/>
      <c r="K72" s="418"/>
      <c r="L72" s="419"/>
      <c r="M72" s="420"/>
      <c r="N72" s="416"/>
      <c r="O72" s="368"/>
      <c r="P72" s="368"/>
    </row>
    <row r="73" spans="1:16" ht="12.75" x14ac:dyDescent="0.2">
      <c r="A73" s="399"/>
      <c r="B73" s="413"/>
      <c r="C73" s="413"/>
      <c r="D73" s="413"/>
      <c r="E73" s="413"/>
      <c r="F73" s="413"/>
      <c r="G73" s="417"/>
      <c r="H73" s="416"/>
      <c r="I73" s="416"/>
      <c r="J73" s="417"/>
      <c r="K73" s="418"/>
      <c r="L73" s="419"/>
      <c r="M73" s="420"/>
      <c r="N73" s="416"/>
      <c r="O73" s="368"/>
      <c r="P73" s="368"/>
    </row>
    <row r="74" spans="1:16" ht="12.75" x14ac:dyDescent="0.2">
      <c r="A74" s="399"/>
      <c r="B74" s="413"/>
      <c r="C74" s="413"/>
      <c r="D74" s="413"/>
      <c r="E74" s="413"/>
      <c r="F74" s="413"/>
      <c r="G74" s="417"/>
      <c r="H74" s="416"/>
      <c r="I74" s="416"/>
      <c r="J74" s="417"/>
      <c r="K74" s="418"/>
      <c r="L74" s="419"/>
      <c r="M74" s="420"/>
      <c r="N74" s="416"/>
      <c r="O74" s="368"/>
      <c r="P74" s="368"/>
    </row>
    <row r="75" spans="1:16" ht="12.75" x14ac:dyDescent="0.2">
      <c r="A75" s="399"/>
      <c r="B75" s="413"/>
      <c r="C75" s="413"/>
      <c r="D75" s="413"/>
      <c r="E75" s="413"/>
      <c r="F75" s="413"/>
      <c r="G75" s="417"/>
      <c r="H75" s="416"/>
      <c r="I75" s="416"/>
      <c r="J75" s="417"/>
      <c r="K75" s="418"/>
      <c r="L75" s="419"/>
      <c r="M75" s="420"/>
      <c r="N75" s="416"/>
      <c r="O75" s="368"/>
      <c r="P75" s="368"/>
    </row>
    <row r="76" spans="1:16" ht="12.75" x14ac:dyDescent="0.2">
      <c r="A76" s="399"/>
      <c r="B76" s="413"/>
      <c r="C76" s="413"/>
      <c r="D76" s="413"/>
      <c r="E76" s="413"/>
      <c r="F76" s="413"/>
      <c r="G76" s="417"/>
      <c r="H76" s="416"/>
      <c r="I76" s="416"/>
      <c r="J76" s="417"/>
      <c r="K76" s="418"/>
      <c r="L76" s="419"/>
      <c r="M76" s="420"/>
      <c r="N76" s="416"/>
      <c r="O76" s="368"/>
      <c r="P76" s="368"/>
    </row>
    <row r="77" spans="1:16" ht="12.75" x14ac:dyDescent="0.2">
      <c r="A77" s="399"/>
      <c r="B77" s="413"/>
      <c r="C77" s="413"/>
      <c r="D77" s="413"/>
      <c r="E77" s="413"/>
      <c r="F77" s="413"/>
      <c r="G77" s="417"/>
      <c r="H77" s="416"/>
      <c r="I77" s="416"/>
      <c r="J77" s="417"/>
      <c r="K77" s="418"/>
      <c r="L77" s="419"/>
      <c r="M77" s="420"/>
      <c r="N77" s="416"/>
      <c r="O77" s="368"/>
      <c r="P77" s="368"/>
    </row>
    <row r="78" spans="1:16" ht="12.75" x14ac:dyDescent="0.2">
      <c r="A78" s="399"/>
      <c r="B78" s="413"/>
      <c r="C78" s="413"/>
      <c r="D78" s="413"/>
      <c r="E78" s="413"/>
      <c r="F78" s="413"/>
      <c r="G78" s="417"/>
      <c r="H78" s="416"/>
      <c r="I78" s="416"/>
      <c r="J78" s="417"/>
      <c r="K78" s="418"/>
      <c r="L78" s="419"/>
      <c r="M78" s="420"/>
      <c r="N78" s="416"/>
      <c r="O78" s="368"/>
      <c r="P78" s="368"/>
    </row>
    <row r="79" spans="1:16" ht="12.75" x14ac:dyDescent="0.2">
      <c r="A79" s="399"/>
      <c r="B79" s="413"/>
      <c r="C79" s="413"/>
      <c r="D79" s="413"/>
      <c r="E79" s="413"/>
      <c r="F79" s="413"/>
      <c r="G79" s="417"/>
      <c r="H79" s="416"/>
      <c r="I79" s="416"/>
      <c r="J79" s="417"/>
      <c r="K79" s="418"/>
      <c r="L79" s="419"/>
      <c r="M79" s="420"/>
      <c r="N79" s="416"/>
      <c r="O79" s="368"/>
      <c r="P79" s="368"/>
    </row>
    <row r="80" spans="1:16" ht="12.75" x14ac:dyDescent="0.2">
      <c r="A80" s="399"/>
      <c r="B80" s="413"/>
      <c r="C80" s="413"/>
      <c r="D80" s="413"/>
      <c r="E80" s="413"/>
      <c r="F80" s="413"/>
      <c r="G80" s="417"/>
      <c r="H80" s="416"/>
      <c r="I80" s="416"/>
      <c r="J80" s="417"/>
      <c r="K80" s="418"/>
      <c r="L80" s="419"/>
      <c r="M80" s="420"/>
      <c r="N80" s="416"/>
      <c r="O80" s="368"/>
      <c r="P80" s="368"/>
    </row>
    <row r="81" spans="1:16" ht="12.75" x14ac:dyDescent="0.2">
      <c r="A81" s="399"/>
      <c r="B81" s="413"/>
      <c r="C81" s="413"/>
      <c r="D81" s="413"/>
      <c r="E81" s="413"/>
      <c r="F81" s="413"/>
      <c r="G81" s="417"/>
      <c r="H81" s="416"/>
      <c r="I81" s="416"/>
      <c r="J81" s="417"/>
      <c r="K81" s="418"/>
      <c r="L81" s="419"/>
      <c r="M81" s="420"/>
      <c r="N81" s="416"/>
      <c r="O81" s="368"/>
      <c r="P81" s="368"/>
    </row>
    <row r="82" spans="1:16" ht="12.75" x14ac:dyDescent="0.2">
      <c r="A82" s="399"/>
      <c r="B82" s="413"/>
      <c r="C82" s="413"/>
      <c r="D82" s="413"/>
      <c r="E82" s="413"/>
      <c r="F82" s="413"/>
      <c r="G82" s="417"/>
      <c r="H82" s="416"/>
      <c r="I82" s="416"/>
      <c r="J82" s="417"/>
      <c r="K82" s="418"/>
      <c r="L82" s="419"/>
      <c r="M82" s="420"/>
      <c r="N82" s="416"/>
      <c r="O82" s="368"/>
      <c r="P82" s="368"/>
    </row>
    <row r="83" spans="1:16" ht="12.75" x14ac:dyDescent="0.2">
      <c r="A83" s="399"/>
      <c r="B83" s="413"/>
      <c r="C83" s="413"/>
      <c r="D83" s="413"/>
      <c r="E83" s="413"/>
      <c r="F83" s="413"/>
      <c r="G83" s="417"/>
      <c r="H83" s="416"/>
      <c r="I83" s="416"/>
      <c r="J83" s="417"/>
      <c r="K83" s="418"/>
      <c r="L83" s="419"/>
      <c r="M83" s="420"/>
      <c r="N83" s="416"/>
      <c r="O83" s="368"/>
      <c r="P83" s="368"/>
    </row>
    <row r="84" spans="1:16" ht="12.75" x14ac:dyDescent="0.2">
      <c r="A84" s="399"/>
      <c r="B84" s="413"/>
      <c r="C84" s="413"/>
      <c r="D84" s="413"/>
      <c r="E84" s="413"/>
      <c r="F84" s="413"/>
      <c r="G84" s="417"/>
      <c r="H84" s="416"/>
      <c r="I84" s="416"/>
      <c r="J84" s="417"/>
      <c r="K84" s="418"/>
      <c r="L84" s="419"/>
      <c r="M84" s="420"/>
      <c r="N84" s="416"/>
      <c r="O84" s="368"/>
      <c r="P84" s="368"/>
    </row>
    <row r="85" spans="1:16" ht="12.75" x14ac:dyDescent="0.2">
      <c r="A85" s="399"/>
      <c r="B85" s="413"/>
      <c r="C85" s="413"/>
      <c r="D85" s="413"/>
      <c r="E85" s="413"/>
      <c r="F85" s="413"/>
      <c r="G85" s="417"/>
      <c r="H85" s="416"/>
      <c r="I85" s="416"/>
      <c r="J85" s="417"/>
      <c r="K85" s="418"/>
      <c r="L85" s="419"/>
      <c r="M85" s="420"/>
      <c r="N85" s="416"/>
      <c r="O85" s="368"/>
      <c r="P85" s="368"/>
    </row>
    <row r="86" spans="1:16" ht="12.75" x14ac:dyDescent="0.2">
      <c r="A86" s="399"/>
      <c r="B86" s="413"/>
      <c r="C86" s="413"/>
      <c r="D86" s="413"/>
      <c r="E86" s="413"/>
      <c r="F86" s="413"/>
      <c r="G86" s="417"/>
      <c r="H86" s="416"/>
      <c r="I86" s="416"/>
      <c r="J86" s="417"/>
      <c r="K86" s="418"/>
      <c r="L86" s="419"/>
      <c r="M86" s="420"/>
      <c r="N86" s="416"/>
      <c r="O86" s="368"/>
      <c r="P86" s="368"/>
    </row>
    <row r="87" spans="1:16" ht="12.75" x14ac:dyDescent="0.2">
      <c r="A87" s="399"/>
      <c r="B87" s="413"/>
      <c r="C87" s="413"/>
      <c r="D87" s="413"/>
      <c r="E87" s="413"/>
      <c r="F87" s="413"/>
      <c r="G87" s="417"/>
      <c r="H87" s="416"/>
      <c r="I87" s="416"/>
      <c r="J87" s="417"/>
      <c r="K87" s="418"/>
      <c r="L87" s="419"/>
      <c r="M87" s="420"/>
      <c r="N87" s="416"/>
      <c r="O87" s="368"/>
      <c r="P87" s="368"/>
    </row>
    <row r="88" spans="1:16" ht="12.75" x14ac:dyDescent="0.2">
      <c r="A88" s="399"/>
      <c r="B88" s="413"/>
      <c r="C88" s="413"/>
      <c r="D88" s="413"/>
      <c r="E88" s="413"/>
      <c r="F88" s="413"/>
      <c r="G88" s="417"/>
      <c r="H88" s="416"/>
      <c r="I88" s="416"/>
      <c r="J88" s="417"/>
      <c r="K88" s="418"/>
      <c r="L88" s="419"/>
      <c r="M88" s="420"/>
      <c r="N88" s="416"/>
      <c r="O88" s="368"/>
      <c r="P88" s="368"/>
    </row>
    <row r="89" spans="1:16" ht="12.75" x14ac:dyDescent="0.2">
      <c r="A89" s="399"/>
      <c r="B89" s="413"/>
      <c r="C89" s="413"/>
      <c r="D89" s="413"/>
      <c r="E89" s="413"/>
      <c r="F89" s="413"/>
      <c r="G89" s="417"/>
      <c r="H89" s="416"/>
      <c r="I89" s="416"/>
      <c r="J89" s="417"/>
      <c r="K89" s="418"/>
      <c r="L89" s="419"/>
      <c r="M89" s="420"/>
      <c r="N89" s="416"/>
      <c r="O89" s="368"/>
      <c r="P89" s="368"/>
    </row>
    <row r="90" spans="1:16" ht="12.75" x14ac:dyDescent="0.2">
      <c r="A90" s="399"/>
      <c r="B90" s="413"/>
      <c r="C90" s="413"/>
      <c r="D90" s="413"/>
      <c r="E90" s="413"/>
      <c r="F90" s="413"/>
      <c r="G90" s="417"/>
      <c r="H90" s="416"/>
      <c r="I90" s="416"/>
      <c r="J90" s="417"/>
      <c r="K90" s="418"/>
      <c r="L90" s="419"/>
      <c r="M90" s="420"/>
      <c r="N90" s="416"/>
      <c r="O90" s="368"/>
      <c r="P90" s="368"/>
    </row>
    <row r="91" spans="1:16" ht="12.75" x14ac:dyDescent="0.2">
      <c r="A91" s="399"/>
      <c r="B91" s="413"/>
      <c r="C91" s="413"/>
      <c r="D91" s="413"/>
      <c r="E91" s="413"/>
      <c r="F91" s="413"/>
      <c r="G91" s="417"/>
      <c r="H91" s="416"/>
      <c r="I91" s="416"/>
      <c r="J91" s="417"/>
      <c r="K91" s="418"/>
      <c r="L91" s="419"/>
      <c r="M91" s="420"/>
      <c r="N91" s="416"/>
      <c r="O91" s="368"/>
      <c r="P91" s="368"/>
    </row>
    <row r="92" spans="1:16" ht="12.75" x14ac:dyDescent="0.2">
      <c r="A92" s="399"/>
      <c r="B92" s="413"/>
      <c r="C92" s="413"/>
      <c r="D92" s="413"/>
      <c r="E92" s="413"/>
      <c r="F92" s="413"/>
      <c r="G92" s="417"/>
      <c r="H92" s="416"/>
      <c r="I92" s="416"/>
      <c r="J92" s="417"/>
      <c r="K92" s="418"/>
      <c r="L92" s="419"/>
      <c r="M92" s="420"/>
      <c r="N92" s="416"/>
      <c r="O92" s="368"/>
      <c r="P92" s="368"/>
    </row>
    <row r="93" spans="1:16" ht="12.75" x14ac:dyDescent="0.2">
      <c r="A93" s="399"/>
      <c r="B93" s="413"/>
      <c r="C93" s="413"/>
      <c r="D93" s="413"/>
      <c r="E93" s="413"/>
      <c r="F93" s="413"/>
      <c r="G93" s="417"/>
      <c r="H93" s="416"/>
      <c r="I93" s="416"/>
      <c r="J93" s="417"/>
      <c r="K93" s="418"/>
      <c r="L93" s="419"/>
      <c r="M93" s="420"/>
      <c r="N93" s="416"/>
      <c r="O93" s="368"/>
      <c r="P93" s="368"/>
    </row>
    <row r="94" spans="1:16" ht="12.75" x14ac:dyDescent="0.2">
      <c r="A94" s="399"/>
      <c r="B94" s="413"/>
      <c r="C94" s="413"/>
      <c r="D94" s="413"/>
      <c r="E94" s="413"/>
      <c r="F94" s="413"/>
      <c r="G94" s="417"/>
      <c r="H94" s="416"/>
      <c r="I94" s="416"/>
      <c r="J94" s="417"/>
      <c r="K94" s="418"/>
      <c r="L94" s="419"/>
      <c r="M94" s="420"/>
      <c r="N94" s="416"/>
      <c r="O94" s="368"/>
      <c r="P94" s="368"/>
    </row>
    <row r="95" spans="1:16" ht="12.75" x14ac:dyDescent="0.2">
      <c r="A95" s="399"/>
      <c r="B95" s="413"/>
      <c r="C95" s="413"/>
      <c r="D95" s="413"/>
      <c r="E95" s="413"/>
      <c r="F95" s="413"/>
      <c r="G95" s="417"/>
      <c r="H95" s="416"/>
      <c r="I95" s="416"/>
      <c r="J95" s="417"/>
      <c r="K95" s="418"/>
      <c r="L95" s="419"/>
      <c r="M95" s="420"/>
      <c r="N95" s="416"/>
      <c r="O95" s="368"/>
      <c r="P95" s="368"/>
    </row>
    <row r="96" spans="1:16" ht="12.75" x14ac:dyDescent="0.2">
      <c r="A96" s="399"/>
      <c r="B96" s="413"/>
      <c r="C96" s="413"/>
      <c r="D96" s="413"/>
      <c r="E96" s="413"/>
      <c r="F96" s="413"/>
      <c r="G96" s="417"/>
      <c r="H96" s="416"/>
      <c r="I96" s="416"/>
      <c r="J96" s="417"/>
      <c r="K96" s="418"/>
      <c r="L96" s="419"/>
      <c r="M96" s="420"/>
      <c r="N96" s="416"/>
      <c r="O96" s="368"/>
      <c r="P96" s="368"/>
    </row>
    <row r="97" spans="1:16" ht="12.75" x14ac:dyDescent="0.2">
      <c r="A97" s="399"/>
      <c r="B97" s="413"/>
      <c r="C97" s="413"/>
      <c r="D97" s="413"/>
      <c r="E97" s="413"/>
      <c r="F97" s="413"/>
      <c r="G97" s="417"/>
      <c r="H97" s="416"/>
      <c r="I97" s="416"/>
      <c r="J97" s="417"/>
      <c r="K97" s="418"/>
      <c r="L97" s="419"/>
      <c r="M97" s="420"/>
      <c r="N97" s="416"/>
      <c r="O97" s="368"/>
      <c r="P97" s="368"/>
    </row>
    <row r="98" spans="1:16" ht="12.75" x14ac:dyDescent="0.2">
      <c r="A98" s="399"/>
      <c r="B98" s="413"/>
      <c r="C98" s="413"/>
      <c r="D98" s="413"/>
      <c r="E98" s="413"/>
      <c r="F98" s="413"/>
      <c r="G98" s="417"/>
      <c r="H98" s="416"/>
      <c r="I98" s="416"/>
      <c r="J98" s="417"/>
      <c r="K98" s="418"/>
      <c r="L98" s="419"/>
      <c r="M98" s="420"/>
      <c r="N98" s="416"/>
      <c r="O98" s="368"/>
      <c r="P98" s="368"/>
    </row>
    <row r="99" spans="1:16" ht="12.75" x14ac:dyDescent="0.2">
      <c r="A99" s="399"/>
      <c r="B99" s="413"/>
      <c r="C99" s="413"/>
      <c r="D99" s="413"/>
      <c r="E99" s="413"/>
      <c r="F99" s="413"/>
      <c r="G99" s="417"/>
      <c r="H99" s="416"/>
      <c r="I99" s="416"/>
      <c r="J99" s="417"/>
      <c r="K99" s="418"/>
      <c r="L99" s="419"/>
      <c r="M99" s="420"/>
      <c r="N99" s="416"/>
      <c r="O99" s="368"/>
      <c r="P99" s="368"/>
    </row>
    <row r="100" spans="1:16" ht="12.75" x14ac:dyDescent="0.2">
      <c r="A100" s="399"/>
      <c r="B100" s="413"/>
      <c r="C100" s="413"/>
      <c r="D100" s="413"/>
      <c r="E100" s="413"/>
      <c r="F100" s="413"/>
      <c r="G100" s="417"/>
      <c r="H100" s="416"/>
      <c r="I100" s="416"/>
      <c r="J100" s="417"/>
      <c r="K100" s="418"/>
      <c r="L100" s="419"/>
      <c r="M100" s="420"/>
      <c r="N100" s="416"/>
      <c r="O100" s="368"/>
      <c r="P100" s="368"/>
    </row>
    <row r="101" spans="1:16" ht="12.75" x14ac:dyDescent="0.2">
      <c r="A101" s="399"/>
      <c r="B101" s="413"/>
      <c r="C101" s="413"/>
      <c r="D101" s="413"/>
      <c r="E101" s="413"/>
      <c r="F101" s="413"/>
      <c r="G101" s="417"/>
      <c r="H101" s="416"/>
      <c r="I101" s="416"/>
      <c r="J101" s="417"/>
      <c r="K101" s="418"/>
      <c r="L101" s="419"/>
      <c r="M101" s="420"/>
      <c r="N101" s="416"/>
      <c r="O101" s="368"/>
      <c r="P101" s="368"/>
    </row>
    <row r="102" spans="1:16" ht="12.75" x14ac:dyDescent="0.2">
      <c r="A102" s="399"/>
      <c r="B102" s="413"/>
      <c r="C102" s="413"/>
      <c r="D102" s="413"/>
      <c r="E102" s="413"/>
      <c r="F102" s="413"/>
      <c r="G102" s="417"/>
      <c r="H102" s="416"/>
      <c r="I102" s="416"/>
      <c r="J102" s="417"/>
      <c r="K102" s="418"/>
      <c r="L102" s="419"/>
      <c r="M102" s="420"/>
      <c r="N102" s="416"/>
      <c r="O102" s="368"/>
      <c r="P102" s="368"/>
    </row>
    <row r="103" spans="1:16" ht="12.75" x14ac:dyDescent="0.2">
      <c r="A103" s="399"/>
      <c r="B103" s="413"/>
      <c r="C103" s="413"/>
      <c r="D103" s="413"/>
      <c r="E103" s="413"/>
      <c r="F103" s="413"/>
      <c r="G103" s="417"/>
      <c r="H103" s="416"/>
      <c r="I103" s="416"/>
      <c r="J103" s="417"/>
      <c r="K103" s="418"/>
      <c r="L103" s="419"/>
      <c r="M103" s="420"/>
      <c r="N103" s="416"/>
      <c r="O103" s="368"/>
      <c r="P103" s="368"/>
    </row>
    <row r="104" spans="1:16" ht="12.75" x14ac:dyDescent="0.2">
      <c r="A104" s="399"/>
      <c r="B104" s="413"/>
      <c r="C104" s="413"/>
      <c r="D104" s="413"/>
      <c r="E104" s="413"/>
      <c r="F104" s="413"/>
      <c r="G104" s="417"/>
      <c r="H104" s="416"/>
      <c r="I104" s="416"/>
      <c r="J104" s="417"/>
      <c r="K104" s="418"/>
      <c r="L104" s="419"/>
      <c r="M104" s="420"/>
      <c r="N104" s="416"/>
      <c r="O104" s="368"/>
      <c r="P104" s="368"/>
    </row>
    <row r="105" spans="1:16" ht="12.75" x14ac:dyDescent="0.2">
      <c r="A105" s="399"/>
      <c r="B105" s="413"/>
      <c r="C105" s="413"/>
      <c r="D105" s="413"/>
      <c r="E105" s="413"/>
      <c r="F105" s="413"/>
      <c r="G105" s="417"/>
      <c r="H105" s="416"/>
      <c r="I105" s="416"/>
      <c r="J105" s="417"/>
      <c r="K105" s="418"/>
      <c r="L105" s="419"/>
      <c r="M105" s="420"/>
      <c r="N105" s="416"/>
      <c r="O105" s="368"/>
      <c r="P105" s="368"/>
    </row>
    <row r="106" spans="1:16" ht="12.75" x14ac:dyDescent="0.2">
      <c r="A106" s="399"/>
      <c r="B106" s="413"/>
      <c r="C106" s="413"/>
      <c r="D106" s="413"/>
      <c r="E106" s="413"/>
      <c r="F106" s="413"/>
      <c r="G106" s="417"/>
      <c r="H106" s="416"/>
      <c r="I106" s="416"/>
      <c r="J106" s="417"/>
      <c r="K106" s="418"/>
      <c r="L106" s="419"/>
      <c r="M106" s="420"/>
      <c r="N106" s="416"/>
      <c r="O106" s="368"/>
      <c r="P106" s="368"/>
    </row>
    <row r="107" spans="1:16" ht="12.75" x14ac:dyDescent="0.2">
      <c r="A107" s="399"/>
      <c r="B107" s="413"/>
      <c r="C107" s="413"/>
      <c r="D107" s="413"/>
      <c r="E107" s="413"/>
      <c r="F107" s="413"/>
      <c r="G107" s="417"/>
      <c r="H107" s="416"/>
      <c r="I107" s="416"/>
      <c r="J107" s="417"/>
      <c r="K107" s="418"/>
      <c r="L107" s="419"/>
      <c r="M107" s="420"/>
      <c r="N107" s="416"/>
      <c r="O107" s="368"/>
      <c r="P107" s="368"/>
    </row>
    <row r="108" spans="1:16" ht="12.75" x14ac:dyDescent="0.2">
      <c r="A108" s="399"/>
      <c r="B108" s="413"/>
      <c r="C108" s="413"/>
      <c r="D108" s="413"/>
      <c r="E108" s="413"/>
      <c r="F108" s="413"/>
      <c r="G108" s="417"/>
      <c r="H108" s="416"/>
      <c r="I108" s="416"/>
      <c r="J108" s="417"/>
      <c r="K108" s="418"/>
      <c r="L108" s="419"/>
      <c r="M108" s="420"/>
      <c r="N108" s="416"/>
      <c r="O108" s="368"/>
      <c r="P108" s="368"/>
    </row>
    <row r="109" spans="1:16" ht="12.75" x14ac:dyDescent="0.2">
      <c r="A109" s="399"/>
      <c r="B109" s="413"/>
      <c r="C109" s="413"/>
      <c r="D109" s="413"/>
      <c r="E109" s="413"/>
      <c r="F109" s="413"/>
      <c r="G109" s="417"/>
      <c r="H109" s="416"/>
      <c r="I109" s="416"/>
      <c r="J109" s="417"/>
      <c r="K109" s="418"/>
      <c r="L109" s="419"/>
      <c r="M109" s="420"/>
      <c r="N109" s="416"/>
      <c r="O109" s="368"/>
      <c r="P109" s="368"/>
    </row>
    <row r="110" spans="1:16" ht="12.75" x14ac:dyDescent="0.2">
      <c r="A110" s="399"/>
      <c r="B110" s="413"/>
      <c r="C110" s="413"/>
      <c r="D110" s="413"/>
      <c r="E110" s="413"/>
      <c r="F110" s="413"/>
      <c r="G110" s="417"/>
      <c r="H110" s="416"/>
      <c r="I110" s="416"/>
      <c r="J110" s="417"/>
      <c r="K110" s="418"/>
      <c r="L110" s="419"/>
      <c r="M110" s="420"/>
      <c r="N110" s="416"/>
      <c r="O110" s="368"/>
      <c r="P110" s="368"/>
    </row>
    <row r="111" spans="1:16" ht="12.75" x14ac:dyDescent="0.2">
      <c r="A111" s="399"/>
      <c r="B111" s="413"/>
      <c r="C111" s="413"/>
      <c r="D111" s="413"/>
      <c r="E111" s="413"/>
      <c r="F111" s="413"/>
      <c r="G111" s="417"/>
      <c r="H111" s="416"/>
      <c r="I111" s="416"/>
      <c r="J111" s="417"/>
      <c r="K111" s="418"/>
      <c r="L111" s="419"/>
      <c r="M111" s="420"/>
      <c r="N111" s="416"/>
      <c r="O111" s="368"/>
      <c r="P111" s="368"/>
    </row>
    <row r="112" spans="1:16" ht="12.75" x14ac:dyDescent="0.2">
      <c r="A112" s="399"/>
      <c r="B112" s="413"/>
      <c r="C112" s="413"/>
      <c r="D112" s="413"/>
      <c r="E112" s="413"/>
      <c r="F112" s="413"/>
      <c r="G112" s="417"/>
      <c r="H112" s="416"/>
      <c r="I112" s="416"/>
      <c r="J112" s="417"/>
      <c r="K112" s="418"/>
      <c r="L112" s="419"/>
      <c r="M112" s="420"/>
      <c r="N112" s="416"/>
      <c r="O112" s="368"/>
      <c r="P112" s="368"/>
    </row>
    <row r="113" spans="1:16" ht="12.75" x14ac:dyDescent="0.2">
      <c r="A113" s="399"/>
      <c r="B113" s="413"/>
      <c r="C113" s="413"/>
      <c r="D113" s="413"/>
      <c r="E113" s="413"/>
      <c r="F113" s="413"/>
      <c r="G113" s="417"/>
      <c r="H113" s="416"/>
      <c r="I113" s="416"/>
      <c r="J113" s="417"/>
      <c r="K113" s="418"/>
      <c r="L113" s="419"/>
      <c r="M113" s="420"/>
      <c r="N113" s="416"/>
      <c r="O113" s="368"/>
      <c r="P113" s="368"/>
    </row>
    <row r="114" spans="1:16" ht="12.75" x14ac:dyDescent="0.2">
      <c r="A114" s="399"/>
      <c r="B114" s="413"/>
      <c r="C114" s="413"/>
      <c r="D114" s="413"/>
      <c r="E114" s="413"/>
      <c r="F114" s="413"/>
      <c r="G114" s="417"/>
      <c r="H114" s="416"/>
      <c r="I114" s="416"/>
      <c r="J114" s="417"/>
      <c r="K114" s="418"/>
      <c r="L114" s="419"/>
      <c r="M114" s="420"/>
      <c r="N114" s="416"/>
      <c r="O114" s="368"/>
      <c r="P114" s="368"/>
    </row>
    <row r="115" spans="1:16" ht="12.75" x14ac:dyDescent="0.2">
      <c r="A115" s="399"/>
      <c r="B115" s="413"/>
      <c r="C115" s="413"/>
      <c r="D115" s="413"/>
      <c r="E115" s="413"/>
      <c r="F115" s="413"/>
      <c r="G115" s="417"/>
      <c r="H115" s="416"/>
      <c r="I115" s="416"/>
      <c r="J115" s="417"/>
      <c r="K115" s="418"/>
      <c r="L115" s="419"/>
      <c r="M115" s="420"/>
      <c r="N115" s="416"/>
      <c r="O115" s="368"/>
      <c r="P115" s="368"/>
    </row>
    <row r="116" spans="1:16" ht="12.75" x14ac:dyDescent="0.2">
      <c r="A116" s="399"/>
      <c r="B116" s="413"/>
      <c r="C116" s="413"/>
      <c r="D116" s="413"/>
      <c r="E116" s="413"/>
      <c r="F116" s="413"/>
      <c r="G116" s="417"/>
      <c r="H116" s="416"/>
      <c r="I116" s="416"/>
      <c r="J116" s="417"/>
      <c r="K116" s="418"/>
      <c r="L116" s="419"/>
      <c r="M116" s="420"/>
      <c r="N116" s="416"/>
      <c r="O116" s="368"/>
      <c r="P116" s="368"/>
    </row>
    <row r="117" spans="1:16" ht="12.75" x14ac:dyDescent="0.2">
      <c r="A117" s="399"/>
      <c r="B117" s="413"/>
      <c r="C117" s="413"/>
      <c r="D117" s="413"/>
      <c r="E117" s="413"/>
      <c r="F117" s="413"/>
      <c r="G117" s="417"/>
      <c r="H117" s="416"/>
      <c r="I117" s="416"/>
      <c r="J117" s="417"/>
      <c r="K117" s="418"/>
      <c r="L117" s="419"/>
      <c r="M117" s="420"/>
      <c r="N117" s="416"/>
      <c r="O117" s="368"/>
      <c r="P117" s="368"/>
    </row>
    <row r="118" spans="1:16" ht="12.75" x14ac:dyDescent="0.2">
      <c r="A118" s="399"/>
      <c r="B118" s="413"/>
      <c r="C118" s="413"/>
      <c r="D118" s="413"/>
      <c r="E118" s="413"/>
      <c r="F118" s="413"/>
      <c r="G118" s="417"/>
      <c r="H118" s="416"/>
      <c r="I118" s="416"/>
      <c r="J118" s="417"/>
      <c r="K118" s="418"/>
      <c r="L118" s="419"/>
      <c r="M118" s="420"/>
      <c r="N118" s="416"/>
      <c r="O118" s="368"/>
      <c r="P118" s="368"/>
    </row>
    <row r="119" spans="1:16" ht="12.75" x14ac:dyDescent="0.2">
      <c r="A119" s="399"/>
      <c r="B119" s="413"/>
      <c r="C119" s="413"/>
      <c r="D119" s="413"/>
      <c r="E119" s="413"/>
      <c r="F119" s="413"/>
      <c r="G119" s="417"/>
      <c r="H119" s="416"/>
      <c r="I119" s="416"/>
      <c r="J119" s="417"/>
      <c r="K119" s="418"/>
      <c r="L119" s="419"/>
      <c r="M119" s="420"/>
      <c r="N119" s="416"/>
      <c r="O119" s="368"/>
      <c r="P119" s="368"/>
    </row>
    <row r="120" spans="1:16" ht="12.75" x14ac:dyDescent="0.2">
      <c r="A120" s="399"/>
      <c r="B120" s="413"/>
      <c r="C120" s="413"/>
      <c r="D120" s="413"/>
      <c r="E120" s="413"/>
      <c r="F120" s="413"/>
      <c r="G120" s="417"/>
      <c r="H120" s="416"/>
      <c r="I120" s="416"/>
      <c r="J120" s="417"/>
      <c r="K120" s="418"/>
      <c r="L120" s="419"/>
      <c r="M120" s="420"/>
      <c r="N120" s="416"/>
      <c r="O120" s="368"/>
      <c r="P120" s="368"/>
    </row>
    <row r="121" spans="1:16" ht="12.75" x14ac:dyDescent="0.2">
      <c r="A121" s="399"/>
      <c r="B121" s="413"/>
      <c r="C121" s="413"/>
      <c r="D121" s="413"/>
      <c r="E121" s="413"/>
      <c r="F121" s="413"/>
      <c r="G121" s="417"/>
      <c r="H121" s="416"/>
      <c r="I121" s="416"/>
      <c r="J121" s="417"/>
      <c r="K121" s="418"/>
      <c r="L121" s="419"/>
      <c r="M121" s="420"/>
      <c r="N121" s="416"/>
      <c r="O121" s="368"/>
      <c r="P121" s="368"/>
    </row>
    <row r="122" spans="1:16" ht="12.75" x14ac:dyDescent="0.2">
      <c r="A122" s="399"/>
      <c r="B122" s="413"/>
      <c r="C122" s="413"/>
      <c r="D122" s="413"/>
      <c r="E122" s="413"/>
      <c r="F122" s="413"/>
      <c r="G122" s="417"/>
      <c r="H122" s="416"/>
      <c r="I122" s="416"/>
      <c r="J122" s="417"/>
      <c r="K122" s="418"/>
      <c r="L122" s="419"/>
      <c r="M122" s="420"/>
      <c r="N122" s="416"/>
      <c r="O122" s="368"/>
      <c r="P122" s="368"/>
    </row>
    <row r="123" spans="1:16" ht="12.75" x14ac:dyDescent="0.2">
      <c r="A123" s="399"/>
      <c r="B123" s="413"/>
      <c r="C123" s="413"/>
      <c r="D123" s="413"/>
      <c r="E123" s="413"/>
      <c r="F123" s="413"/>
      <c r="G123" s="417"/>
      <c r="H123" s="416"/>
      <c r="I123" s="416"/>
      <c r="J123" s="417"/>
      <c r="K123" s="418"/>
      <c r="L123" s="419"/>
      <c r="M123" s="420"/>
      <c r="N123" s="416"/>
      <c r="O123" s="368"/>
      <c r="P123" s="368"/>
    </row>
    <row r="124" spans="1:16" ht="12.75" x14ac:dyDescent="0.2">
      <c r="A124" s="399"/>
      <c r="B124" s="413"/>
      <c r="C124" s="413"/>
      <c r="D124" s="413"/>
      <c r="E124" s="413"/>
      <c r="F124" s="413"/>
      <c r="G124" s="417"/>
      <c r="H124" s="416"/>
      <c r="I124" s="416"/>
      <c r="J124" s="417"/>
      <c r="K124" s="418"/>
      <c r="L124" s="419"/>
      <c r="M124" s="420"/>
      <c r="N124" s="416"/>
      <c r="O124" s="368"/>
      <c r="P124" s="368"/>
    </row>
    <row r="125" spans="1:16" ht="12.75" x14ac:dyDescent="0.2">
      <c r="A125" s="399"/>
      <c r="B125" s="413"/>
      <c r="C125" s="413"/>
      <c r="D125" s="413"/>
      <c r="E125" s="413"/>
      <c r="F125" s="413"/>
      <c r="G125" s="417"/>
      <c r="H125" s="416"/>
      <c r="I125" s="416"/>
      <c r="J125" s="417"/>
      <c r="K125" s="418"/>
      <c r="L125" s="419"/>
      <c r="M125" s="420"/>
      <c r="N125" s="416"/>
      <c r="O125" s="368"/>
      <c r="P125" s="368"/>
    </row>
    <row r="126" spans="1:16" ht="12.75" x14ac:dyDescent="0.2">
      <c r="A126" s="399"/>
      <c r="B126" s="413"/>
      <c r="C126" s="413"/>
      <c r="D126" s="413"/>
      <c r="E126" s="413"/>
      <c r="F126" s="413"/>
      <c r="G126" s="417"/>
      <c r="H126" s="416"/>
      <c r="I126" s="416"/>
      <c r="J126" s="417"/>
      <c r="K126" s="418"/>
      <c r="L126" s="419"/>
      <c r="M126" s="420"/>
      <c r="N126" s="416"/>
      <c r="O126" s="368"/>
      <c r="P126" s="368"/>
    </row>
    <row r="127" spans="1:16" ht="12.75" x14ac:dyDescent="0.2">
      <c r="A127" s="399"/>
      <c r="B127" s="413"/>
      <c r="C127" s="413"/>
      <c r="D127" s="413"/>
      <c r="E127" s="413"/>
      <c r="F127" s="413"/>
      <c r="G127" s="417"/>
      <c r="H127" s="416"/>
      <c r="I127" s="416"/>
      <c r="J127" s="417"/>
      <c r="K127" s="418"/>
      <c r="L127" s="419"/>
      <c r="M127" s="420"/>
      <c r="N127" s="416"/>
      <c r="O127" s="368"/>
      <c r="P127" s="368"/>
    </row>
    <row r="128" spans="1:16" ht="12.75" x14ac:dyDescent="0.2">
      <c r="A128" s="399"/>
      <c r="B128" s="413"/>
      <c r="C128" s="413"/>
      <c r="D128" s="413"/>
      <c r="E128" s="413"/>
      <c r="F128" s="413"/>
      <c r="G128" s="417"/>
      <c r="H128" s="416"/>
      <c r="I128" s="416"/>
      <c r="J128" s="417"/>
      <c r="K128" s="418"/>
      <c r="L128" s="419"/>
      <c r="M128" s="420"/>
      <c r="N128" s="416"/>
      <c r="O128" s="368"/>
      <c r="P128" s="368"/>
    </row>
    <row r="129" spans="1:16" ht="12.75" x14ac:dyDescent="0.2">
      <c r="A129" s="399"/>
      <c r="B129" s="413"/>
      <c r="C129" s="413"/>
      <c r="D129" s="413"/>
      <c r="E129" s="413"/>
      <c r="F129" s="413"/>
      <c r="G129" s="417"/>
      <c r="H129" s="416"/>
      <c r="I129" s="416"/>
      <c r="J129" s="417"/>
      <c r="K129" s="418"/>
      <c r="L129" s="419"/>
      <c r="M129" s="420"/>
      <c r="N129" s="416"/>
      <c r="O129" s="368"/>
      <c r="P129" s="368"/>
    </row>
    <row r="130" spans="1:16" ht="12.75" x14ac:dyDescent="0.2">
      <c r="A130" s="399"/>
      <c r="B130" s="413"/>
      <c r="C130" s="413"/>
      <c r="D130" s="413"/>
      <c r="E130" s="413"/>
      <c r="F130" s="413"/>
      <c r="G130" s="417"/>
      <c r="H130" s="416"/>
      <c r="I130" s="416"/>
      <c r="J130" s="417"/>
      <c r="K130" s="418"/>
      <c r="L130" s="419"/>
      <c r="M130" s="420"/>
      <c r="N130" s="416"/>
      <c r="O130" s="368"/>
      <c r="P130" s="368"/>
    </row>
    <row r="131" spans="1:16" ht="12.75" x14ac:dyDescent="0.2">
      <c r="A131" s="399"/>
      <c r="B131" s="413"/>
      <c r="C131" s="413"/>
      <c r="D131" s="413"/>
      <c r="E131" s="413"/>
      <c r="F131" s="413"/>
      <c r="G131" s="417"/>
      <c r="H131" s="416"/>
      <c r="I131" s="416"/>
      <c r="J131" s="417"/>
      <c r="K131" s="418"/>
      <c r="L131" s="419"/>
      <c r="M131" s="420"/>
      <c r="N131" s="416"/>
      <c r="O131" s="368"/>
      <c r="P131" s="368"/>
    </row>
    <row r="132" spans="1:16" ht="12.75" x14ac:dyDescent="0.2">
      <c r="A132" s="399"/>
      <c r="B132" s="413"/>
      <c r="C132" s="413"/>
      <c r="D132" s="413"/>
      <c r="E132" s="413"/>
      <c r="F132" s="413"/>
      <c r="G132" s="417"/>
      <c r="H132" s="416"/>
      <c r="I132" s="416"/>
      <c r="J132" s="417"/>
      <c r="K132" s="418"/>
      <c r="L132" s="419"/>
      <c r="M132" s="420"/>
      <c r="N132" s="416"/>
      <c r="O132" s="368"/>
      <c r="P132" s="368"/>
    </row>
    <row r="133" spans="1:16" ht="12.75" x14ac:dyDescent="0.2">
      <c r="A133" s="399"/>
      <c r="B133" s="413"/>
      <c r="C133" s="413"/>
      <c r="D133" s="413"/>
      <c r="E133" s="413"/>
      <c r="F133" s="413"/>
      <c r="G133" s="417"/>
      <c r="H133" s="416"/>
      <c r="I133" s="416"/>
      <c r="J133" s="417"/>
      <c r="K133" s="418"/>
      <c r="L133" s="419"/>
      <c r="M133" s="420"/>
      <c r="N133" s="416"/>
      <c r="O133" s="368"/>
      <c r="P133" s="368"/>
    </row>
    <row r="134" spans="1:16" ht="12.75" x14ac:dyDescent="0.2">
      <c r="A134" s="399"/>
      <c r="B134" s="413"/>
      <c r="C134" s="413"/>
      <c r="D134" s="413"/>
      <c r="E134" s="413"/>
      <c r="F134" s="413"/>
      <c r="G134" s="417"/>
      <c r="H134" s="416"/>
      <c r="I134" s="416"/>
      <c r="J134" s="417"/>
      <c r="K134" s="418"/>
      <c r="L134" s="419"/>
      <c r="M134" s="420"/>
      <c r="N134" s="416"/>
      <c r="O134" s="368"/>
      <c r="P134" s="368"/>
    </row>
    <row r="135" spans="1:16" ht="12.75" x14ac:dyDescent="0.2">
      <c r="A135" s="399"/>
      <c r="B135" s="413"/>
      <c r="C135" s="413"/>
      <c r="D135" s="413"/>
      <c r="E135" s="413"/>
      <c r="F135" s="413"/>
      <c r="G135" s="417"/>
      <c r="H135" s="416"/>
      <c r="I135" s="416"/>
      <c r="J135" s="417"/>
      <c r="K135" s="418"/>
      <c r="L135" s="419"/>
      <c r="M135" s="420"/>
      <c r="N135" s="416"/>
      <c r="O135" s="368"/>
      <c r="P135" s="368"/>
    </row>
    <row r="136" spans="1:16" ht="12.75" x14ac:dyDescent="0.2">
      <c r="A136" s="399"/>
      <c r="B136" s="413"/>
      <c r="C136" s="413"/>
      <c r="D136" s="413"/>
      <c r="E136" s="413"/>
      <c r="F136" s="413"/>
      <c r="G136" s="417"/>
      <c r="H136" s="416"/>
      <c r="I136" s="416"/>
      <c r="J136" s="417"/>
      <c r="K136" s="418"/>
      <c r="L136" s="419"/>
      <c r="M136" s="420"/>
      <c r="N136" s="416"/>
      <c r="O136" s="368"/>
      <c r="P136" s="368"/>
    </row>
    <row r="137" spans="1:16" ht="12.75" x14ac:dyDescent="0.2">
      <c r="A137" s="399"/>
      <c r="B137" s="413"/>
      <c r="C137" s="413"/>
      <c r="D137" s="413"/>
      <c r="E137" s="413"/>
      <c r="F137" s="413"/>
      <c r="G137" s="417"/>
      <c r="H137" s="416"/>
      <c r="I137" s="416"/>
      <c r="J137" s="417"/>
      <c r="K137" s="418"/>
      <c r="L137" s="419"/>
      <c r="M137" s="420"/>
      <c r="N137" s="416"/>
      <c r="O137" s="368"/>
      <c r="P137" s="368"/>
    </row>
    <row r="138" spans="1:16" ht="12.75" x14ac:dyDescent="0.2">
      <c r="A138" s="399"/>
      <c r="B138" s="413"/>
      <c r="C138" s="413"/>
      <c r="D138" s="413"/>
      <c r="E138" s="413"/>
      <c r="F138" s="413"/>
      <c r="G138" s="417"/>
      <c r="H138" s="416"/>
      <c r="I138" s="416"/>
      <c r="J138" s="417"/>
      <c r="K138" s="418"/>
      <c r="L138" s="419"/>
      <c r="M138" s="420"/>
      <c r="N138" s="416"/>
      <c r="O138" s="368"/>
      <c r="P138" s="368"/>
    </row>
    <row r="139" spans="1:16" ht="12.75" x14ac:dyDescent="0.2">
      <c r="A139" s="399"/>
      <c r="B139" s="413"/>
      <c r="C139" s="413"/>
      <c r="D139" s="413"/>
      <c r="E139" s="413"/>
      <c r="F139" s="413"/>
      <c r="G139" s="417"/>
      <c r="H139" s="416"/>
      <c r="I139" s="416"/>
      <c r="J139" s="417"/>
      <c r="K139" s="418"/>
      <c r="L139" s="419"/>
      <c r="M139" s="420"/>
      <c r="N139" s="416"/>
      <c r="O139" s="368"/>
      <c r="P139" s="368"/>
    </row>
    <row r="140" spans="1:16" ht="12.75" x14ac:dyDescent="0.2">
      <c r="A140" s="399"/>
      <c r="B140" s="413"/>
      <c r="C140" s="413"/>
      <c r="D140" s="413"/>
      <c r="E140" s="413"/>
      <c r="F140" s="413"/>
      <c r="G140" s="417"/>
      <c r="H140" s="416"/>
      <c r="I140" s="416"/>
      <c r="J140" s="417"/>
      <c r="K140" s="418"/>
      <c r="L140" s="419"/>
      <c r="M140" s="420"/>
      <c r="N140" s="416"/>
      <c r="O140" s="368"/>
      <c r="P140" s="368"/>
    </row>
    <row r="141" spans="1:16" ht="12.75" x14ac:dyDescent="0.2">
      <c r="A141" s="399"/>
      <c r="B141" s="413"/>
      <c r="C141" s="413"/>
      <c r="D141" s="413"/>
      <c r="E141" s="413"/>
      <c r="F141" s="413"/>
      <c r="G141" s="417"/>
      <c r="H141" s="416"/>
      <c r="I141" s="416"/>
      <c r="J141" s="417"/>
      <c r="K141" s="418"/>
      <c r="L141" s="419"/>
      <c r="M141" s="420"/>
      <c r="N141" s="416"/>
      <c r="O141" s="368"/>
      <c r="P141" s="368"/>
    </row>
    <row r="142" spans="1:16" ht="12.75" x14ac:dyDescent="0.2">
      <c r="A142" s="399"/>
      <c r="B142" s="413"/>
      <c r="C142" s="413"/>
      <c r="D142" s="413"/>
      <c r="E142" s="413"/>
      <c r="F142" s="413"/>
      <c r="G142" s="417"/>
      <c r="H142" s="416"/>
      <c r="I142" s="416"/>
      <c r="J142" s="417"/>
      <c r="K142" s="418"/>
      <c r="L142" s="419"/>
      <c r="M142" s="420"/>
      <c r="N142" s="416"/>
      <c r="O142" s="368"/>
      <c r="P142" s="368"/>
    </row>
    <row r="143" spans="1:16" ht="12.75" x14ac:dyDescent="0.2">
      <c r="A143" s="399"/>
      <c r="B143" s="413"/>
      <c r="C143" s="413"/>
      <c r="D143" s="413"/>
      <c r="E143" s="413"/>
      <c r="F143" s="413"/>
      <c r="G143" s="417"/>
      <c r="H143" s="416"/>
      <c r="I143" s="416"/>
      <c r="J143" s="417"/>
      <c r="K143" s="418"/>
      <c r="L143" s="419"/>
      <c r="M143" s="420"/>
      <c r="N143" s="416"/>
      <c r="O143" s="368"/>
      <c r="P143" s="368"/>
    </row>
    <row r="144" spans="1:16" ht="12.75" x14ac:dyDescent="0.2">
      <c r="A144" s="399"/>
      <c r="B144" s="413"/>
      <c r="C144" s="413"/>
      <c r="D144" s="413"/>
      <c r="E144" s="413"/>
      <c r="F144" s="413"/>
      <c r="G144" s="417"/>
      <c r="H144" s="416"/>
      <c r="I144" s="416"/>
      <c r="J144" s="417"/>
      <c r="K144" s="418"/>
      <c r="L144" s="419"/>
      <c r="M144" s="420"/>
      <c r="N144" s="416"/>
      <c r="O144" s="368"/>
      <c r="P144" s="368"/>
    </row>
    <row r="145" spans="1:16" ht="12.75" x14ac:dyDescent="0.2">
      <c r="A145" s="399"/>
      <c r="B145" s="413"/>
      <c r="C145" s="413"/>
      <c r="D145" s="413"/>
      <c r="E145" s="413"/>
      <c r="F145" s="413"/>
      <c r="G145" s="417"/>
      <c r="H145" s="416"/>
      <c r="I145" s="416"/>
      <c r="J145" s="417"/>
      <c r="K145" s="418"/>
      <c r="L145" s="419"/>
      <c r="M145" s="420"/>
      <c r="N145" s="416"/>
      <c r="O145" s="368"/>
      <c r="P145" s="368"/>
    </row>
    <row r="146" spans="1:16" ht="12.75" x14ac:dyDescent="0.2">
      <c r="A146" s="399"/>
      <c r="B146" s="413"/>
      <c r="C146" s="413"/>
      <c r="D146" s="413"/>
      <c r="E146" s="413"/>
      <c r="F146" s="413"/>
      <c r="G146" s="417"/>
      <c r="H146" s="416"/>
      <c r="I146" s="416"/>
      <c r="J146" s="417"/>
      <c r="K146" s="418"/>
      <c r="L146" s="419"/>
      <c r="M146" s="420"/>
      <c r="N146" s="416"/>
      <c r="O146" s="368"/>
      <c r="P146" s="368"/>
    </row>
    <row r="147" spans="1:16" ht="12.75" x14ac:dyDescent="0.2">
      <c r="A147" s="399"/>
      <c r="B147" s="413"/>
      <c r="C147" s="413"/>
      <c r="D147" s="413"/>
      <c r="E147" s="413"/>
      <c r="F147" s="413"/>
      <c r="G147" s="417"/>
      <c r="H147" s="416"/>
      <c r="I147" s="416"/>
      <c r="J147" s="417"/>
      <c r="K147" s="418"/>
      <c r="L147" s="419"/>
      <c r="M147" s="420"/>
      <c r="N147" s="416"/>
      <c r="O147" s="368"/>
      <c r="P147" s="368"/>
    </row>
    <row r="148" spans="1:16" ht="12.75" x14ac:dyDescent="0.2">
      <c r="A148" s="399"/>
      <c r="B148" s="413"/>
      <c r="C148" s="413"/>
      <c r="D148" s="413"/>
      <c r="E148" s="413"/>
      <c r="F148" s="413"/>
      <c r="G148" s="417"/>
      <c r="H148" s="416"/>
      <c r="I148" s="416"/>
      <c r="J148" s="417"/>
      <c r="K148" s="418"/>
      <c r="L148" s="419"/>
      <c r="M148" s="420"/>
      <c r="N148" s="416"/>
      <c r="O148" s="368"/>
      <c r="P148" s="368"/>
    </row>
    <row r="149" spans="1:16" ht="12.75" x14ac:dyDescent="0.2">
      <c r="A149" s="399"/>
      <c r="B149" s="413"/>
      <c r="C149" s="413"/>
      <c r="D149" s="413"/>
      <c r="E149" s="413"/>
      <c r="F149" s="413"/>
      <c r="G149" s="417"/>
      <c r="H149" s="416"/>
      <c r="I149" s="416"/>
      <c r="J149" s="417"/>
      <c r="K149" s="418"/>
      <c r="L149" s="419"/>
      <c r="M149" s="420"/>
      <c r="N149" s="416"/>
      <c r="O149" s="368"/>
      <c r="P149" s="368"/>
    </row>
    <row r="150" spans="1:16" ht="12.75" x14ac:dyDescent="0.2">
      <c r="A150" s="399"/>
      <c r="B150" s="413"/>
      <c r="C150" s="413"/>
      <c r="D150" s="413"/>
      <c r="E150" s="413"/>
      <c r="F150" s="413"/>
      <c r="G150" s="417"/>
      <c r="H150" s="416"/>
      <c r="I150" s="416"/>
      <c r="J150" s="417"/>
      <c r="K150" s="418"/>
      <c r="L150" s="419"/>
      <c r="M150" s="420"/>
      <c r="N150" s="416"/>
      <c r="O150" s="368"/>
      <c r="P150" s="368"/>
    </row>
    <row r="151" spans="1:16" ht="12.75" x14ac:dyDescent="0.2">
      <c r="A151" s="399"/>
      <c r="B151" s="413"/>
      <c r="C151" s="413"/>
      <c r="D151" s="413"/>
      <c r="E151" s="413"/>
      <c r="F151" s="413"/>
      <c r="G151" s="417"/>
      <c r="H151" s="416"/>
      <c r="I151" s="416"/>
      <c r="J151" s="417"/>
      <c r="K151" s="418"/>
      <c r="L151" s="419"/>
      <c r="M151" s="420"/>
      <c r="N151" s="416"/>
      <c r="O151" s="368"/>
      <c r="P151" s="368"/>
    </row>
    <row r="152" spans="1:16" ht="12.75" x14ac:dyDescent="0.2">
      <c r="A152" s="399"/>
      <c r="B152" s="413"/>
      <c r="C152" s="413"/>
      <c r="D152" s="413"/>
      <c r="E152" s="413"/>
      <c r="F152" s="413"/>
      <c r="G152" s="417"/>
      <c r="H152" s="416"/>
      <c r="I152" s="416"/>
      <c r="J152" s="417"/>
      <c r="K152" s="418"/>
      <c r="L152" s="419"/>
      <c r="M152" s="420"/>
      <c r="N152" s="416"/>
      <c r="O152" s="368"/>
      <c r="P152" s="368"/>
    </row>
    <row r="153" spans="1:16" ht="12.75" x14ac:dyDescent="0.2">
      <c r="A153" s="399"/>
      <c r="B153" s="413"/>
      <c r="C153" s="413"/>
      <c r="D153" s="413"/>
      <c r="E153" s="413"/>
      <c r="F153" s="413"/>
      <c r="G153" s="417"/>
      <c r="H153" s="416"/>
      <c r="I153" s="416"/>
      <c r="J153" s="417"/>
      <c r="K153" s="418"/>
      <c r="L153" s="419"/>
      <c r="M153" s="420"/>
      <c r="N153" s="416"/>
      <c r="O153" s="368"/>
      <c r="P153" s="368"/>
    </row>
    <row r="154" spans="1:16" ht="12.75" x14ac:dyDescent="0.2">
      <c r="A154" s="399"/>
      <c r="B154" s="413"/>
      <c r="C154" s="413"/>
      <c r="D154" s="413"/>
      <c r="E154" s="413"/>
      <c r="F154" s="413"/>
      <c r="G154" s="417"/>
      <c r="H154" s="416"/>
      <c r="I154" s="416"/>
      <c r="J154" s="417"/>
      <c r="K154" s="418"/>
      <c r="L154" s="419"/>
      <c r="M154" s="420"/>
      <c r="N154" s="416"/>
      <c r="O154" s="368"/>
      <c r="P154" s="368"/>
    </row>
    <row r="155" spans="1:16" ht="12.75" x14ac:dyDescent="0.2">
      <c r="A155" s="399"/>
      <c r="B155" s="413"/>
      <c r="C155" s="413"/>
      <c r="D155" s="413"/>
      <c r="E155" s="413"/>
      <c r="F155" s="413"/>
      <c r="G155" s="417"/>
      <c r="H155" s="416"/>
      <c r="I155" s="416"/>
      <c r="J155" s="417"/>
      <c r="K155" s="418"/>
      <c r="L155" s="419"/>
      <c r="M155" s="420"/>
      <c r="N155" s="416"/>
      <c r="O155" s="368"/>
      <c r="P155" s="368"/>
    </row>
    <row r="156" spans="1:16" ht="12.75" x14ac:dyDescent="0.2">
      <c r="A156" s="399"/>
      <c r="B156" s="413"/>
      <c r="C156" s="413"/>
      <c r="D156" s="413"/>
      <c r="E156" s="413"/>
      <c r="F156" s="413"/>
      <c r="G156" s="417"/>
      <c r="H156" s="416"/>
      <c r="I156" s="416"/>
      <c r="J156" s="417"/>
      <c r="K156" s="418"/>
      <c r="L156" s="419"/>
      <c r="M156" s="420"/>
      <c r="N156" s="416"/>
      <c r="O156" s="368"/>
      <c r="P156" s="368"/>
    </row>
    <row r="157" spans="1:16" ht="12.75" x14ac:dyDescent="0.2">
      <c r="A157" s="399"/>
      <c r="B157" s="413"/>
      <c r="C157" s="413"/>
      <c r="D157" s="413"/>
      <c r="E157" s="413"/>
      <c r="F157" s="413"/>
      <c r="G157" s="417"/>
      <c r="H157" s="416"/>
      <c r="I157" s="416"/>
      <c r="J157" s="417"/>
      <c r="K157" s="418"/>
      <c r="L157" s="419"/>
      <c r="M157" s="420"/>
      <c r="N157" s="416"/>
      <c r="O157" s="368"/>
      <c r="P157" s="368"/>
    </row>
    <row r="158" spans="1:16" ht="12.75" x14ac:dyDescent="0.2">
      <c r="A158" s="399"/>
      <c r="B158" s="413"/>
      <c r="C158" s="413"/>
      <c r="D158" s="413"/>
      <c r="E158" s="413"/>
      <c r="F158" s="413"/>
      <c r="G158" s="417"/>
      <c r="H158" s="416"/>
      <c r="I158" s="416"/>
      <c r="J158" s="417"/>
      <c r="K158" s="418"/>
      <c r="L158" s="419"/>
      <c r="M158" s="420"/>
      <c r="N158" s="416"/>
      <c r="O158" s="368"/>
      <c r="P158" s="368"/>
    </row>
    <row r="159" spans="1:16" ht="12.75" x14ac:dyDescent="0.2">
      <c r="A159" s="399"/>
      <c r="B159" s="413"/>
      <c r="C159" s="413"/>
      <c r="D159" s="413"/>
      <c r="E159" s="413"/>
      <c r="F159" s="413"/>
      <c r="G159" s="417"/>
      <c r="H159" s="416"/>
      <c r="I159" s="416"/>
      <c r="J159" s="417"/>
      <c r="K159" s="418"/>
      <c r="L159" s="419"/>
      <c r="M159" s="420"/>
      <c r="N159" s="416"/>
      <c r="O159" s="368"/>
      <c r="P159" s="368"/>
    </row>
    <row r="160" spans="1:16" ht="12.75" x14ac:dyDescent="0.2">
      <c r="A160" s="399"/>
      <c r="B160" s="413"/>
      <c r="C160" s="413"/>
      <c r="D160" s="413"/>
      <c r="E160" s="413"/>
      <c r="F160" s="413"/>
      <c r="G160" s="417"/>
      <c r="H160" s="416"/>
      <c r="I160" s="416"/>
      <c r="J160" s="417"/>
      <c r="K160" s="418"/>
      <c r="L160" s="419"/>
      <c r="M160" s="420"/>
      <c r="N160" s="416"/>
      <c r="O160" s="368"/>
      <c r="P160" s="368"/>
    </row>
    <row r="161" spans="1:16" ht="12.75" x14ac:dyDescent="0.2">
      <c r="A161" s="399"/>
      <c r="B161" s="413"/>
      <c r="C161" s="413"/>
      <c r="D161" s="413"/>
      <c r="E161" s="413"/>
      <c r="F161" s="413"/>
      <c r="G161" s="417"/>
      <c r="H161" s="416"/>
      <c r="I161" s="416"/>
      <c r="J161" s="417"/>
      <c r="K161" s="418"/>
      <c r="L161" s="419"/>
      <c r="M161" s="420"/>
      <c r="N161" s="416"/>
      <c r="O161" s="368"/>
      <c r="P161" s="368"/>
    </row>
    <row r="162" spans="1:16" ht="12.75" x14ac:dyDescent="0.2">
      <c r="A162" s="399"/>
      <c r="B162" s="413"/>
      <c r="C162" s="413"/>
      <c r="D162" s="413"/>
      <c r="E162" s="413"/>
      <c r="F162" s="413"/>
      <c r="G162" s="417"/>
      <c r="H162" s="416"/>
      <c r="I162" s="416"/>
      <c r="J162" s="417"/>
      <c r="K162" s="418"/>
      <c r="L162" s="419"/>
      <c r="M162" s="420"/>
      <c r="N162" s="416"/>
      <c r="O162" s="368"/>
      <c r="P162" s="368"/>
    </row>
    <row r="163" spans="1:16" ht="12.75" x14ac:dyDescent="0.2">
      <c r="A163" s="399"/>
      <c r="B163" s="413"/>
      <c r="C163" s="413"/>
      <c r="D163" s="413"/>
      <c r="E163" s="413"/>
      <c r="F163" s="413"/>
      <c r="G163" s="417"/>
      <c r="H163" s="416"/>
      <c r="I163" s="416"/>
      <c r="J163" s="417"/>
      <c r="K163" s="418"/>
      <c r="L163" s="419"/>
      <c r="M163" s="420"/>
      <c r="N163" s="416"/>
      <c r="O163" s="368"/>
      <c r="P163" s="368"/>
    </row>
    <row r="164" spans="1:16" ht="12.75" x14ac:dyDescent="0.2">
      <c r="A164" s="399"/>
      <c r="B164" s="413"/>
      <c r="C164" s="413"/>
      <c r="D164" s="413"/>
      <c r="E164" s="413"/>
      <c r="F164" s="413"/>
      <c r="G164" s="417"/>
      <c r="H164" s="416"/>
      <c r="I164" s="416"/>
      <c r="J164" s="417"/>
      <c r="K164" s="418"/>
      <c r="L164" s="419"/>
      <c r="M164" s="420"/>
      <c r="N164" s="416"/>
      <c r="O164" s="368"/>
      <c r="P164" s="368"/>
    </row>
    <row r="165" spans="1:16" ht="12.75" x14ac:dyDescent="0.2">
      <c r="A165" s="399"/>
      <c r="B165" s="413"/>
      <c r="C165" s="413"/>
      <c r="D165" s="413"/>
      <c r="E165" s="413"/>
      <c r="F165" s="413"/>
      <c r="G165" s="417"/>
      <c r="H165" s="416"/>
      <c r="I165" s="416"/>
      <c r="J165" s="417"/>
      <c r="K165" s="418"/>
      <c r="L165" s="419"/>
      <c r="M165" s="420"/>
      <c r="N165" s="416"/>
      <c r="O165" s="368"/>
      <c r="P165" s="368"/>
    </row>
    <row r="166" spans="1:16" ht="12.75" x14ac:dyDescent="0.2">
      <c r="A166" s="399"/>
      <c r="B166" s="413"/>
      <c r="C166" s="413"/>
      <c r="D166" s="413"/>
      <c r="E166" s="413"/>
      <c r="F166" s="413"/>
      <c r="G166" s="417"/>
      <c r="H166" s="416"/>
      <c r="I166" s="416"/>
      <c r="J166" s="417"/>
      <c r="K166" s="418"/>
      <c r="L166" s="419"/>
      <c r="M166" s="420"/>
      <c r="N166" s="416"/>
      <c r="O166" s="368"/>
      <c r="P166" s="368"/>
    </row>
    <row r="167" spans="1:16" ht="12.75" x14ac:dyDescent="0.2">
      <c r="A167" s="399"/>
      <c r="B167" s="413"/>
      <c r="C167" s="413"/>
      <c r="D167" s="413"/>
      <c r="E167" s="413"/>
      <c r="F167" s="413"/>
      <c r="G167" s="417"/>
      <c r="H167" s="416"/>
      <c r="I167" s="416"/>
      <c r="J167" s="417"/>
      <c r="K167" s="418"/>
      <c r="L167" s="419"/>
      <c r="M167" s="420"/>
      <c r="N167" s="416"/>
      <c r="O167" s="368"/>
      <c r="P167" s="368"/>
    </row>
    <row r="168" spans="1:16" ht="12.75" x14ac:dyDescent="0.2">
      <c r="A168" s="399"/>
      <c r="B168" s="413"/>
      <c r="C168" s="413"/>
      <c r="D168" s="413"/>
      <c r="E168" s="413"/>
      <c r="F168" s="413"/>
      <c r="G168" s="417"/>
      <c r="H168" s="416"/>
      <c r="I168" s="416"/>
      <c r="J168" s="417"/>
      <c r="K168" s="418"/>
      <c r="L168" s="419"/>
      <c r="M168" s="420"/>
      <c r="N168" s="416"/>
      <c r="O168" s="368"/>
      <c r="P168" s="368"/>
    </row>
    <row r="169" spans="1:16" ht="12.75" x14ac:dyDescent="0.2">
      <c r="A169" s="399"/>
      <c r="B169" s="424"/>
      <c r="C169" s="424"/>
      <c r="D169" s="424"/>
      <c r="E169" s="424"/>
      <c r="F169" s="424"/>
      <c r="G169" s="417"/>
      <c r="H169" s="416"/>
      <c r="I169" s="416"/>
      <c r="J169" s="417"/>
      <c r="K169" s="418"/>
      <c r="L169" s="419"/>
      <c r="M169" s="420"/>
      <c r="N169" s="416"/>
      <c r="O169" s="368"/>
      <c r="P169" s="368"/>
    </row>
    <row r="170" spans="1:16" ht="12.75" x14ac:dyDescent="0.2">
      <c r="A170" s="399"/>
      <c r="B170" s="424"/>
      <c r="C170" s="424"/>
      <c r="D170" s="424"/>
      <c r="E170" s="424"/>
      <c r="F170" s="424"/>
      <c r="G170" s="417"/>
      <c r="H170" s="416"/>
      <c r="I170" s="416"/>
      <c r="J170" s="417"/>
      <c r="K170" s="418"/>
      <c r="L170" s="419"/>
      <c r="M170" s="420"/>
      <c r="N170" s="416"/>
      <c r="O170" s="368"/>
      <c r="P170" s="368"/>
    </row>
    <row r="171" spans="1:16" ht="12.75" x14ac:dyDescent="0.2">
      <c r="A171" s="399"/>
      <c r="B171" s="424"/>
      <c r="C171" s="424"/>
      <c r="D171" s="424"/>
      <c r="E171" s="424"/>
      <c r="F171" s="424"/>
      <c r="G171" s="417"/>
      <c r="H171" s="416"/>
      <c r="I171" s="416"/>
      <c r="J171" s="417"/>
      <c r="K171" s="418"/>
      <c r="L171" s="419"/>
      <c r="M171" s="420"/>
      <c r="N171" s="416"/>
      <c r="O171" s="368"/>
      <c r="P171" s="368"/>
    </row>
    <row r="172" spans="1:16" ht="12.75" x14ac:dyDescent="0.2">
      <c r="A172" s="399"/>
      <c r="B172" s="413"/>
      <c r="C172" s="413"/>
      <c r="D172" s="413"/>
      <c r="E172" s="413"/>
      <c r="F172" s="413"/>
      <c r="G172" s="417"/>
      <c r="H172" s="416"/>
      <c r="I172" s="416"/>
      <c r="J172" s="417"/>
      <c r="K172" s="418"/>
      <c r="L172" s="419"/>
      <c r="M172" s="420"/>
      <c r="N172" s="416"/>
      <c r="O172" s="368"/>
      <c r="P172" s="368"/>
    </row>
    <row r="173" spans="1:16" ht="12.75" x14ac:dyDescent="0.2">
      <c r="A173" s="399"/>
      <c r="B173" s="413"/>
      <c r="C173" s="413"/>
      <c r="D173" s="413"/>
      <c r="E173" s="413"/>
      <c r="F173" s="413"/>
      <c r="G173" s="417"/>
      <c r="H173" s="416"/>
      <c r="I173" s="416"/>
      <c r="J173" s="417"/>
      <c r="K173" s="418"/>
      <c r="L173" s="419"/>
      <c r="M173" s="420"/>
      <c r="N173" s="416"/>
      <c r="O173" s="368"/>
      <c r="P173" s="368"/>
    </row>
    <row r="174" spans="1:16" ht="12.75" x14ac:dyDescent="0.2">
      <c r="A174" s="399"/>
      <c r="B174" s="413"/>
      <c r="C174" s="413"/>
      <c r="D174" s="413"/>
      <c r="E174" s="413"/>
      <c r="F174" s="413"/>
      <c r="G174" s="417"/>
      <c r="H174" s="416"/>
      <c r="I174" s="416"/>
      <c r="J174" s="417"/>
      <c r="K174" s="418"/>
      <c r="L174" s="419"/>
      <c r="M174" s="420"/>
      <c r="N174" s="416"/>
      <c r="O174" s="368"/>
      <c r="P174" s="368"/>
    </row>
    <row r="175" spans="1:16" ht="12.75" x14ac:dyDescent="0.2">
      <c r="A175" s="399"/>
      <c r="B175" s="413"/>
      <c r="C175" s="413"/>
      <c r="D175" s="413"/>
      <c r="E175" s="413"/>
      <c r="F175" s="413"/>
      <c r="G175" s="417"/>
      <c r="H175" s="416"/>
      <c r="I175" s="416"/>
      <c r="J175" s="417"/>
      <c r="K175" s="418"/>
      <c r="L175" s="419"/>
      <c r="M175" s="420"/>
      <c r="N175" s="416"/>
      <c r="O175" s="368"/>
      <c r="P175" s="368"/>
    </row>
    <row r="176" spans="1:16" ht="12.75" x14ac:dyDescent="0.2">
      <c r="A176" s="399"/>
      <c r="B176" s="413"/>
      <c r="C176" s="413"/>
      <c r="D176" s="413"/>
      <c r="E176" s="413"/>
      <c r="F176" s="413"/>
      <c r="G176" s="417"/>
      <c r="H176" s="416"/>
      <c r="I176" s="416"/>
      <c r="J176" s="417"/>
      <c r="K176" s="418"/>
      <c r="L176" s="419"/>
      <c r="M176" s="420"/>
      <c r="N176" s="416"/>
      <c r="O176" s="368"/>
      <c r="P176" s="368"/>
    </row>
    <row r="177" spans="1:16" ht="12.75" x14ac:dyDescent="0.2">
      <c r="A177" s="399"/>
      <c r="B177" s="413"/>
      <c r="C177" s="413"/>
      <c r="D177" s="413"/>
      <c r="E177" s="413"/>
      <c r="F177" s="413"/>
      <c r="G177" s="417"/>
      <c r="H177" s="416"/>
      <c r="I177" s="416"/>
      <c r="J177" s="417"/>
      <c r="K177" s="418"/>
      <c r="L177" s="419"/>
      <c r="M177" s="420"/>
      <c r="N177" s="416"/>
      <c r="O177" s="368"/>
      <c r="P177" s="368"/>
    </row>
    <row r="178" spans="1:16" ht="12.75" x14ac:dyDescent="0.2">
      <c r="A178" s="399"/>
      <c r="B178" s="413"/>
      <c r="C178" s="413"/>
      <c r="D178" s="413"/>
      <c r="E178" s="413"/>
      <c r="F178" s="413"/>
      <c r="G178" s="417"/>
      <c r="H178" s="416"/>
      <c r="I178" s="416"/>
      <c r="J178" s="417"/>
      <c r="K178" s="418"/>
      <c r="L178" s="419"/>
      <c r="M178" s="420"/>
      <c r="N178" s="416"/>
      <c r="O178" s="368"/>
      <c r="P178" s="368"/>
    </row>
    <row r="179" spans="1:16" ht="12.75" x14ac:dyDescent="0.2">
      <c r="A179" s="399"/>
      <c r="B179" s="413"/>
      <c r="C179" s="413"/>
      <c r="D179" s="413"/>
      <c r="E179" s="413"/>
      <c r="F179" s="413"/>
      <c r="G179" s="417"/>
      <c r="H179" s="416"/>
      <c r="I179" s="416"/>
      <c r="J179" s="417"/>
      <c r="K179" s="418"/>
      <c r="L179" s="419"/>
      <c r="M179" s="420"/>
      <c r="N179" s="416"/>
      <c r="O179" s="368"/>
      <c r="P179" s="368"/>
    </row>
    <row r="180" spans="1:16" ht="12.75" x14ac:dyDescent="0.2">
      <c r="A180" s="399"/>
      <c r="B180" s="413"/>
      <c r="C180" s="413"/>
      <c r="D180" s="413"/>
      <c r="E180" s="413"/>
      <c r="F180" s="413"/>
      <c r="G180" s="417"/>
      <c r="H180" s="416"/>
      <c r="I180" s="416"/>
      <c r="J180" s="417"/>
      <c r="K180" s="418"/>
      <c r="L180" s="419"/>
      <c r="M180" s="420"/>
      <c r="N180" s="416"/>
      <c r="O180" s="368"/>
      <c r="P180" s="368"/>
    </row>
    <row r="181" spans="1:16" ht="12.75" x14ac:dyDescent="0.2">
      <c r="A181" s="399"/>
      <c r="B181" s="413"/>
      <c r="C181" s="413"/>
      <c r="D181" s="413"/>
      <c r="E181" s="413"/>
      <c r="F181" s="413"/>
      <c r="G181" s="417"/>
      <c r="H181" s="416"/>
      <c r="I181" s="416"/>
      <c r="J181" s="417"/>
      <c r="K181" s="418"/>
      <c r="L181" s="419"/>
      <c r="M181" s="420"/>
      <c r="N181" s="416"/>
      <c r="O181" s="368"/>
      <c r="P181" s="368"/>
    </row>
    <row r="182" spans="1:16" ht="12.75" x14ac:dyDescent="0.2">
      <c r="A182" s="399"/>
      <c r="B182" s="413"/>
      <c r="C182" s="413"/>
      <c r="D182" s="413"/>
      <c r="E182" s="413"/>
      <c r="F182" s="413"/>
      <c r="G182" s="417"/>
      <c r="H182" s="416"/>
      <c r="I182" s="416"/>
      <c r="J182" s="417"/>
      <c r="K182" s="418"/>
      <c r="L182" s="419"/>
      <c r="M182" s="420"/>
      <c r="N182" s="416"/>
      <c r="O182" s="368"/>
      <c r="P182" s="368"/>
    </row>
    <row r="183" spans="1:16" ht="12.75" x14ac:dyDescent="0.2">
      <c r="A183" s="399"/>
      <c r="B183" s="413"/>
      <c r="C183" s="413"/>
      <c r="D183" s="413"/>
      <c r="E183" s="413"/>
      <c r="F183" s="413"/>
      <c r="G183" s="417"/>
      <c r="H183" s="416"/>
      <c r="I183" s="416"/>
      <c r="J183" s="417"/>
      <c r="K183" s="418"/>
      <c r="L183" s="419"/>
      <c r="M183" s="420"/>
      <c r="N183" s="416"/>
      <c r="O183" s="368"/>
      <c r="P183" s="368"/>
    </row>
    <row r="184" spans="1:16" ht="12.75" x14ac:dyDescent="0.2">
      <c r="A184" s="399"/>
      <c r="B184" s="413"/>
      <c r="C184" s="413"/>
      <c r="D184" s="413"/>
      <c r="E184" s="413"/>
      <c r="F184" s="413"/>
      <c r="G184" s="417"/>
      <c r="H184" s="416"/>
      <c r="I184" s="416"/>
      <c r="J184" s="417"/>
      <c r="K184" s="418"/>
      <c r="L184" s="419"/>
      <c r="M184" s="420"/>
      <c r="N184" s="416"/>
      <c r="O184" s="368"/>
      <c r="P184" s="368"/>
    </row>
    <row r="185" spans="1:16" ht="12.75" x14ac:dyDescent="0.2">
      <c r="A185" s="399"/>
      <c r="B185" s="413"/>
      <c r="C185" s="413"/>
      <c r="D185" s="413"/>
      <c r="E185" s="413"/>
      <c r="F185" s="413"/>
      <c r="G185" s="417"/>
      <c r="H185" s="416"/>
      <c r="I185" s="416"/>
      <c r="J185" s="417"/>
      <c r="K185" s="418"/>
      <c r="L185" s="419"/>
      <c r="M185" s="420"/>
      <c r="N185" s="416"/>
      <c r="O185" s="368"/>
      <c r="P185" s="368"/>
    </row>
    <row r="186" spans="1:16" ht="12.75" x14ac:dyDescent="0.2">
      <c r="A186" s="399"/>
      <c r="B186" s="413"/>
      <c r="C186" s="413"/>
      <c r="D186" s="413"/>
      <c r="E186" s="413"/>
      <c r="F186" s="413"/>
      <c r="G186" s="417"/>
      <c r="H186" s="416"/>
      <c r="I186" s="416"/>
      <c r="J186" s="417"/>
      <c r="K186" s="418"/>
      <c r="L186" s="419"/>
      <c r="M186" s="420"/>
      <c r="N186" s="416"/>
      <c r="O186" s="368"/>
      <c r="P186" s="368"/>
    </row>
    <row r="187" spans="1:16" ht="12.75" x14ac:dyDescent="0.2">
      <c r="A187" s="399"/>
      <c r="B187" s="413"/>
      <c r="C187" s="413"/>
      <c r="D187" s="413"/>
      <c r="E187" s="413"/>
      <c r="F187" s="413"/>
      <c r="G187" s="417"/>
      <c r="H187" s="416"/>
      <c r="I187" s="416"/>
      <c r="J187" s="417"/>
      <c r="K187" s="418"/>
      <c r="L187" s="419"/>
      <c r="M187" s="420"/>
      <c r="N187" s="416"/>
      <c r="O187" s="368"/>
      <c r="P187" s="368"/>
    </row>
    <row r="188" spans="1:16" ht="12.75" x14ac:dyDescent="0.2">
      <c r="A188" s="399"/>
      <c r="B188" s="413"/>
      <c r="C188" s="413"/>
      <c r="D188" s="413"/>
      <c r="E188" s="413"/>
      <c r="F188" s="413"/>
      <c r="G188" s="417"/>
      <c r="H188" s="416"/>
      <c r="I188" s="416"/>
      <c r="J188" s="417"/>
      <c r="K188" s="418"/>
      <c r="L188" s="419"/>
      <c r="M188" s="420"/>
      <c r="N188" s="416"/>
      <c r="O188" s="368"/>
      <c r="P188" s="368"/>
    </row>
    <row r="189" spans="1:16" ht="12.75" x14ac:dyDescent="0.2">
      <c r="A189" s="399"/>
      <c r="B189" s="413"/>
      <c r="C189" s="413"/>
      <c r="D189" s="413"/>
      <c r="E189" s="413"/>
      <c r="F189" s="413"/>
      <c r="G189" s="417"/>
      <c r="H189" s="416"/>
      <c r="I189" s="416"/>
      <c r="J189" s="417"/>
      <c r="K189" s="418"/>
      <c r="L189" s="419"/>
      <c r="M189" s="420"/>
      <c r="N189" s="416"/>
      <c r="O189" s="368"/>
      <c r="P189" s="368"/>
    </row>
    <row r="190" spans="1:16" ht="12.75" x14ac:dyDescent="0.2">
      <c r="A190" s="399"/>
      <c r="B190" s="413"/>
      <c r="C190" s="413"/>
      <c r="D190" s="413"/>
      <c r="E190" s="413"/>
      <c r="F190" s="413"/>
      <c r="G190" s="417"/>
      <c r="H190" s="416"/>
      <c r="I190" s="416"/>
      <c r="J190" s="417"/>
      <c r="K190" s="418"/>
      <c r="L190" s="419"/>
      <c r="M190" s="420"/>
      <c r="N190" s="416"/>
      <c r="O190" s="368"/>
      <c r="P190" s="368"/>
    </row>
    <row r="191" spans="1:16" ht="12.75" x14ac:dyDescent="0.2">
      <c r="A191" s="399"/>
      <c r="B191" s="413"/>
      <c r="C191" s="413"/>
      <c r="D191" s="413"/>
      <c r="E191" s="413"/>
      <c r="F191" s="413"/>
      <c r="G191" s="417"/>
      <c r="H191" s="416"/>
      <c r="I191" s="416"/>
      <c r="J191" s="417"/>
      <c r="K191" s="418"/>
      <c r="L191" s="419"/>
      <c r="M191" s="420"/>
      <c r="N191" s="416"/>
      <c r="O191" s="368"/>
      <c r="P191" s="368"/>
    </row>
    <row r="192" spans="1:16" ht="12.75" x14ac:dyDescent="0.2">
      <c r="A192" s="399"/>
      <c r="B192" s="413"/>
      <c r="C192" s="413"/>
      <c r="D192" s="413"/>
      <c r="E192" s="413"/>
      <c r="F192" s="413"/>
      <c r="G192" s="417"/>
      <c r="H192" s="416"/>
      <c r="I192" s="416"/>
      <c r="J192" s="417"/>
      <c r="K192" s="418"/>
      <c r="L192" s="419"/>
      <c r="M192" s="420"/>
      <c r="N192" s="416"/>
      <c r="O192" s="368"/>
      <c r="P192" s="368"/>
    </row>
    <row r="193" spans="1:16" ht="12.75" x14ac:dyDescent="0.2">
      <c r="A193" s="399"/>
      <c r="B193" s="413"/>
      <c r="C193" s="413"/>
      <c r="D193" s="413"/>
      <c r="E193" s="413"/>
      <c r="F193" s="413"/>
      <c r="G193" s="417"/>
      <c r="H193" s="416"/>
      <c r="I193" s="416"/>
      <c r="J193" s="417"/>
      <c r="K193" s="418"/>
      <c r="L193" s="419"/>
      <c r="M193" s="420"/>
      <c r="N193" s="416"/>
      <c r="O193" s="368"/>
      <c r="P193" s="368"/>
    </row>
    <row r="194" spans="1:16" ht="12.75" x14ac:dyDescent="0.2">
      <c r="A194" s="399"/>
      <c r="B194" s="413"/>
      <c r="C194" s="413"/>
      <c r="D194" s="413"/>
      <c r="E194" s="413"/>
      <c r="F194" s="413"/>
      <c r="G194" s="417"/>
      <c r="H194" s="416"/>
      <c r="I194" s="416"/>
      <c r="J194" s="417"/>
      <c r="K194" s="418"/>
      <c r="L194" s="419"/>
      <c r="M194" s="420"/>
      <c r="N194" s="416"/>
      <c r="O194" s="368"/>
      <c r="P194" s="368"/>
    </row>
    <row r="195" spans="1:16" ht="12.75" x14ac:dyDescent="0.2">
      <c r="A195" s="399"/>
      <c r="B195" s="413"/>
      <c r="C195" s="413"/>
      <c r="D195" s="413"/>
      <c r="E195" s="413"/>
      <c r="F195" s="413"/>
      <c r="G195" s="417"/>
      <c r="H195" s="416"/>
      <c r="I195" s="416"/>
      <c r="J195" s="417"/>
      <c r="K195" s="418"/>
      <c r="L195" s="419"/>
      <c r="M195" s="420"/>
      <c r="N195" s="416"/>
      <c r="O195" s="368"/>
      <c r="P195" s="368"/>
    </row>
    <row r="196" spans="1:16" ht="12.75" x14ac:dyDescent="0.2">
      <c r="A196" s="399"/>
      <c r="B196" s="413"/>
      <c r="C196" s="413"/>
      <c r="D196" s="413"/>
      <c r="E196" s="413"/>
      <c r="F196" s="413"/>
      <c r="G196" s="417"/>
      <c r="H196" s="416"/>
      <c r="I196" s="416"/>
      <c r="J196" s="417"/>
      <c r="K196" s="418"/>
      <c r="L196" s="419"/>
      <c r="M196" s="420"/>
      <c r="N196" s="416"/>
      <c r="O196" s="368"/>
      <c r="P196" s="368"/>
    </row>
    <row r="197" spans="1:16" ht="12.75" x14ac:dyDescent="0.2">
      <c r="A197" s="399"/>
      <c r="B197" s="413"/>
      <c r="C197" s="413"/>
      <c r="D197" s="413"/>
      <c r="E197" s="413"/>
      <c r="F197" s="413"/>
      <c r="G197" s="417"/>
      <c r="H197" s="416"/>
      <c r="I197" s="416"/>
      <c r="J197" s="417"/>
      <c r="K197" s="418"/>
      <c r="L197" s="419"/>
      <c r="M197" s="420"/>
      <c r="N197" s="416"/>
      <c r="O197" s="368"/>
      <c r="P197" s="368"/>
    </row>
    <row r="198" spans="1:16" ht="12.75" x14ac:dyDescent="0.2">
      <c r="A198" s="399"/>
      <c r="B198" s="413"/>
      <c r="C198" s="413"/>
      <c r="D198" s="413"/>
      <c r="E198" s="413"/>
      <c r="F198" s="413"/>
      <c r="G198" s="417"/>
      <c r="H198" s="416"/>
      <c r="I198" s="416"/>
      <c r="J198" s="417"/>
      <c r="K198" s="418"/>
      <c r="L198" s="419"/>
      <c r="M198" s="420"/>
      <c r="N198" s="416"/>
      <c r="O198" s="368"/>
      <c r="P198" s="368"/>
    </row>
    <row r="199" spans="1:16" ht="12.75" x14ac:dyDescent="0.2">
      <c r="A199" s="399"/>
      <c r="B199" s="413"/>
      <c r="C199" s="413"/>
      <c r="D199" s="413"/>
      <c r="E199" s="413"/>
      <c r="F199" s="413"/>
      <c r="G199" s="417"/>
      <c r="H199" s="416"/>
      <c r="I199" s="416"/>
      <c r="J199" s="417"/>
      <c r="K199" s="418"/>
      <c r="L199" s="419"/>
      <c r="M199" s="420"/>
      <c r="N199" s="416"/>
      <c r="O199" s="368"/>
      <c r="P199" s="368"/>
    </row>
    <row r="200" spans="1:16" ht="12.75" x14ac:dyDescent="0.2">
      <c r="A200" s="399"/>
      <c r="B200" s="413"/>
      <c r="C200" s="413"/>
      <c r="D200" s="413"/>
      <c r="E200" s="413"/>
      <c r="F200" s="413"/>
      <c r="G200" s="417"/>
      <c r="H200" s="416"/>
      <c r="I200" s="416"/>
      <c r="J200" s="417"/>
      <c r="K200" s="418"/>
      <c r="L200" s="419"/>
      <c r="M200" s="420"/>
      <c r="N200" s="416"/>
      <c r="O200" s="368"/>
      <c r="P200" s="368"/>
    </row>
    <row r="201" spans="1:16" ht="12.75" x14ac:dyDescent="0.2">
      <c r="A201" s="399"/>
      <c r="B201" s="413"/>
      <c r="C201" s="413"/>
      <c r="D201" s="413"/>
      <c r="E201" s="413"/>
      <c r="F201" s="413"/>
      <c r="G201" s="417"/>
      <c r="H201" s="416"/>
      <c r="I201" s="416"/>
      <c r="J201" s="417"/>
      <c r="K201" s="418"/>
      <c r="L201" s="419"/>
      <c r="M201" s="420"/>
      <c r="N201" s="416"/>
      <c r="O201" s="368"/>
      <c r="P201" s="368"/>
    </row>
    <row r="202" spans="1:16" ht="12.75" x14ac:dyDescent="0.2">
      <c r="A202" s="399"/>
      <c r="B202" s="413"/>
      <c r="C202" s="413"/>
      <c r="D202" s="413"/>
      <c r="E202" s="413"/>
      <c r="F202" s="413"/>
      <c r="G202" s="417"/>
      <c r="H202" s="416"/>
      <c r="I202" s="416"/>
      <c r="J202" s="417"/>
      <c r="K202" s="418"/>
      <c r="L202" s="419"/>
      <c r="M202" s="420"/>
      <c r="N202" s="416"/>
      <c r="O202" s="368"/>
      <c r="P202" s="368"/>
    </row>
    <row r="203" spans="1:16" ht="12.75" x14ac:dyDescent="0.2">
      <c r="A203" s="399"/>
      <c r="B203" s="413"/>
      <c r="C203" s="413"/>
      <c r="D203" s="413"/>
      <c r="E203" s="413"/>
      <c r="F203" s="413"/>
      <c r="G203" s="417"/>
      <c r="H203" s="416"/>
      <c r="I203" s="416"/>
      <c r="J203" s="417"/>
      <c r="K203" s="418"/>
      <c r="L203" s="419"/>
      <c r="M203" s="420"/>
      <c r="N203" s="416"/>
      <c r="O203" s="368"/>
      <c r="P203" s="368"/>
    </row>
    <row r="204" spans="1:16" ht="12.75" x14ac:dyDescent="0.2">
      <c r="A204" s="399"/>
      <c r="B204" s="413"/>
      <c r="C204" s="413"/>
      <c r="D204" s="413"/>
      <c r="E204" s="413"/>
      <c r="F204" s="413"/>
      <c r="G204" s="417"/>
      <c r="H204" s="416"/>
      <c r="I204" s="416"/>
      <c r="J204" s="417"/>
      <c r="K204" s="418"/>
      <c r="L204" s="419"/>
      <c r="M204" s="420"/>
      <c r="N204" s="416"/>
      <c r="O204" s="368"/>
      <c r="P204" s="368"/>
    </row>
    <row r="205" spans="1:16" ht="12.75" x14ac:dyDescent="0.2">
      <c r="A205" s="399"/>
      <c r="B205" s="413"/>
      <c r="C205" s="413"/>
      <c r="D205" s="413"/>
      <c r="E205" s="413"/>
      <c r="F205" s="413"/>
      <c r="G205" s="417"/>
      <c r="H205" s="416"/>
      <c r="I205" s="416"/>
      <c r="J205" s="417"/>
      <c r="K205" s="418"/>
      <c r="L205" s="419"/>
      <c r="M205" s="420"/>
      <c r="N205" s="416"/>
      <c r="O205" s="368"/>
      <c r="P205" s="368"/>
    </row>
    <row r="206" spans="1:16" ht="12.75" x14ac:dyDescent="0.2">
      <c r="A206" s="399"/>
      <c r="B206" s="413"/>
      <c r="C206" s="413"/>
      <c r="D206" s="413"/>
      <c r="E206" s="413"/>
      <c r="F206" s="413"/>
      <c r="G206" s="417"/>
      <c r="H206" s="416"/>
      <c r="I206" s="416"/>
      <c r="J206" s="417"/>
      <c r="K206" s="418"/>
      <c r="L206" s="419"/>
      <c r="M206" s="420"/>
      <c r="N206" s="416"/>
      <c r="O206" s="368"/>
      <c r="P206" s="368"/>
    </row>
    <row r="207" spans="1:16" ht="12.75" x14ac:dyDescent="0.2">
      <c r="A207" s="399"/>
      <c r="B207" s="413"/>
      <c r="C207" s="413"/>
      <c r="D207" s="413"/>
      <c r="E207" s="413"/>
      <c r="F207" s="413"/>
      <c r="G207" s="417"/>
      <c r="H207" s="416"/>
      <c r="I207" s="416"/>
      <c r="J207" s="417"/>
      <c r="K207" s="418"/>
      <c r="L207" s="419"/>
      <c r="M207" s="420"/>
      <c r="N207" s="416"/>
      <c r="O207" s="368"/>
      <c r="P207" s="368"/>
    </row>
    <row r="208" spans="1:16" ht="12.75" x14ac:dyDescent="0.2">
      <c r="A208" s="399"/>
      <c r="B208" s="413"/>
      <c r="C208" s="413"/>
      <c r="D208" s="413"/>
      <c r="E208" s="413"/>
      <c r="F208" s="413"/>
      <c r="G208" s="417"/>
      <c r="H208" s="416"/>
      <c r="I208" s="416"/>
      <c r="J208" s="417"/>
      <c r="K208" s="418"/>
      <c r="L208" s="419"/>
      <c r="M208" s="420"/>
      <c r="N208" s="416"/>
      <c r="O208" s="368"/>
      <c r="P208" s="368"/>
    </row>
    <row r="209" spans="1:16" ht="12.75" x14ac:dyDescent="0.2">
      <c r="A209" s="399"/>
      <c r="B209" s="413"/>
      <c r="C209" s="413"/>
      <c r="D209" s="413"/>
      <c r="E209" s="413"/>
      <c r="F209" s="413"/>
      <c r="G209" s="417"/>
      <c r="H209" s="416"/>
      <c r="I209" s="416"/>
      <c r="J209" s="417"/>
      <c r="K209" s="418"/>
      <c r="L209" s="419"/>
      <c r="M209" s="420"/>
      <c r="N209" s="416"/>
      <c r="O209" s="368"/>
      <c r="P209" s="368"/>
    </row>
    <row r="210" spans="1:16" ht="12.75" x14ac:dyDescent="0.2">
      <c r="A210" s="399"/>
      <c r="B210" s="424"/>
      <c r="C210" s="424"/>
      <c r="D210" s="424"/>
      <c r="E210" s="424"/>
      <c r="F210" s="424"/>
      <c r="G210" s="417"/>
      <c r="H210" s="416"/>
      <c r="I210" s="416"/>
      <c r="J210" s="417"/>
      <c r="K210" s="418"/>
      <c r="L210" s="419"/>
      <c r="M210" s="420"/>
      <c r="N210" s="416"/>
      <c r="O210" s="368"/>
      <c r="P210" s="368"/>
    </row>
    <row r="211" spans="1:16" ht="12.75" x14ac:dyDescent="0.2">
      <c r="A211" s="399"/>
      <c r="B211" s="424"/>
      <c r="C211" s="424"/>
      <c r="D211" s="424"/>
      <c r="E211" s="424"/>
      <c r="F211" s="424"/>
      <c r="G211" s="417"/>
      <c r="H211" s="416"/>
      <c r="I211" s="416"/>
      <c r="J211" s="417"/>
      <c r="K211" s="418"/>
      <c r="L211" s="419"/>
      <c r="M211" s="420"/>
      <c r="N211" s="416"/>
      <c r="O211" s="368"/>
      <c r="P211" s="368"/>
    </row>
    <row r="212" spans="1:16" ht="12.75" x14ac:dyDescent="0.2">
      <c r="A212" s="399"/>
      <c r="B212" s="424"/>
      <c r="C212" s="424"/>
      <c r="D212" s="424"/>
      <c r="E212" s="424"/>
      <c r="F212" s="424"/>
      <c r="G212" s="417"/>
      <c r="H212" s="416"/>
      <c r="I212" s="416"/>
      <c r="J212" s="417"/>
      <c r="K212" s="418"/>
      <c r="L212" s="419"/>
      <c r="M212" s="420"/>
      <c r="N212" s="416"/>
      <c r="O212" s="368"/>
      <c r="P212" s="368"/>
    </row>
    <row r="213" spans="1:16" s="138" customFormat="1" x14ac:dyDescent="0.25">
      <c r="G213" s="369"/>
      <c r="H213" s="369"/>
      <c r="I213" s="369"/>
      <c r="J213" s="369"/>
      <c r="K213" s="379"/>
      <c r="L213" s="369"/>
      <c r="M213" s="369"/>
      <c r="N213" s="369"/>
    </row>
    <row r="214" spans="1:16" s="138" customFormat="1" x14ac:dyDescent="0.25">
      <c r="G214" s="369"/>
      <c r="H214" s="369"/>
      <c r="I214" s="369"/>
      <c r="J214" s="369"/>
      <c r="K214" s="379"/>
      <c r="L214" s="369"/>
      <c r="M214" s="369"/>
      <c r="N214" s="369"/>
    </row>
    <row r="215" spans="1:16" s="138" customFormat="1" x14ac:dyDescent="0.25">
      <c r="G215" s="369"/>
      <c r="H215" s="369"/>
      <c r="I215" s="369"/>
      <c r="J215" s="369"/>
      <c r="K215" s="379"/>
      <c r="L215" s="369"/>
      <c r="M215" s="369"/>
      <c r="N215" s="369"/>
    </row>
    <row r="216" spans="1:16" s="138" customFormat="1" x14ac:dyDescent="0.25">
      <c r="G216" s="369"/>
      <c r="H216" s="369"/>
      <c r="I216" s="369"/>
      <c r="J216" s="369"/>
      <c r="K216" s="379"/>
      <c r="L216" s="369"/>
      <c r="M216" s="369"/>
      <c r="N216" s="369"/>
    </row>
    <row r="217" spans="1:16" s="138" customFormat="1" x14ac:dyDescent="0.25">
      <c r="G217" s="369"/>
      <c r="H217" s="369"/>
      <c r="I217" s="369"/>
      <c r="J217" s="369"/>
      <c r="K217" s="379"/>
      <c r="L217" s="369"/>
      <c r="M217" s="369"/>
      <c r="N217" s="369"/>
    </row>
    <row r="218" spans="1:16" s="138" customFormat="1" x14ac:dyDescent="0.25">
      <c r="G218" s="369"/>
      <c r="H218" s="369"/>
      <c r="I218" s="369"/>
      <c r="J218" s="369"/>
      <c r="K218" s="379"/>
      <c r="L218" s="369"/>
      <c r="M218" s="369"/>
      <c r="N218" s="369"/>
    </row>
    <row r="219" spans="1:16" s="138" customFormat="1" x14ac:dyDescent="0.25">
      <c r="G219" s="369"/>
      <c r="H219" s="369"/>
      <c r="I219" s="369"/>
      <c r="J219" s="369"/>
      <c r="K219" s="379"/>
      <c r="L219" s="369"/>
      <c r="M219" s="369"/>
      <c r="N219" s="369"/>
    </row>
    <row r="220" spans="1:16" s="138" customFormat="1" x14ac:dyDescent="0.25">
      <c r="G220" s="369"/>
      <c r="H220" s="369"/>
      <c r="I220" s="369"/>
      <c r="J220" s="369"/>
      <c r="K220" s="379"/>
      <c r="L220" s="369"/>
      <c r="M220" s="369"/>
      <c r="N220" s="369"/>
    </row>
    <row r="221" spans="1:16" s="138" customFormat="1" x14ac:dyDescent="0.25">
      <c r="G221" s="369"/>
      <c r="H221" s="369"/>
      <c r="I221" s="369"/>
      <c r="J221" s="369"/>
      <c r="K221" s="379"/>
      <c r="L221" s="369"/>
      <c r="M221" s="369"/>
      <c r="N221" s="369"/>
    </row>
    <row r="222" spans="1:16" s="138" customFormat="1" x14ac:dyDescent="0.25">
      <c r="G222" s="369"/>
      <c r="H222" s="369"/>
      <c r="I222" s="369"/>
      <c r="J222" s="369"/>
      <c r="K222" s="379"/>
      <c r="L222" s="369"/>
      <c r="M222" s="369"/>
      <c r="N222" s="369"/>
    </row>
    <row r="223" spans="1:16" s="138" customFormat="1" x14ac:dyDescent="0.25">
      <c r="G223" s="369"/>
      <c r="H223" s="369"/>
      <c r="I223" s="369"/>
      <c r="J223" s="369"/>
      <c r="K223" s="379"/>
      <c r="L223" s="369"/>
      <c r="M223" s="369"/>
      <c r="N223" s="369"/>
    </row>
    <row r="224" spans="1:16" s="138" customFormat="1" x14ac:dyDescent="0.25">
      <c r="G224" s="369"/>
      <c r="H224" s="369"/>
      <c r="I224" s="369"/>
      <c r="J224" s="369"/>
      <c r="K224" s="379"/>
      <c r="L224" s="369"/>
      <c r="M224" s="369"/>
      <c r="N224" s="369"/>
    </row>
    <row r="225" spans="7:14" s="138" customFormat="1" x14ac:dyDescent="0.25">
      <c r="G225" s="369"/>
      <c r="H225" s="369"/>
      <c r="I225" s="369"/>
      <c r="J225" s="369"/>
      <c r="K225" s="379"/>
      <c r="L225" s="369"/>
      <c r="M225" s="369"/>
      <c r="N225" s="369"/>
    </row>
    <row r="226" spans="7:14" s="138" customFormat="1" x14ac:dyDescent="0.25">
      <c r="G226" s="369"/>
      <c r="H226" s="369"/>
      <c r="I226" s="369"/>
      <c r="J226" s="369"/>
      <c r="K226" s="379"/>
      <c r="L226" s="369"/>
      <c r="M226" s="369"/>
      <c r="N226" s="369"/>
    </row>
    <row r="227" spans="7:14" s="138" customFormat="1" x14ac:dyDescent="0.25">
      <c r="G227" s="369"/>
      <c r="H227" s="369"/>
      <c r="I227" s="369"/>
      <c r="J227" s="369"/>
      <c r="K227" s="379"/>
      <c r="L227" s="369"/>
      <c r="M227" s="369"/>
      <c r="N227" s="369"/>
    </row>
    <row r="228" spans="7:14" s="138" customFormat="1" x14ac:dyDescent="0.25">
      <c r="G228" s="369"/>
      <c r="H228" s="369"/>
      <c r="I228" s="369"/>
      <c r="J228" s="369"/>
      <c r="K228" s="379"/>
      <c r="L228" s="369"/>
      <c r="M228" s="369"/>
      <c r="N228" s="369"/>
    </row>
    <row r="229" spans="7:14" s="138" customFormat="1" x14ac:dyDescent="0.25">
      <c r="G229" s="369"/>
      <c r="H229" s="369"/>
      <c r="I229" s="369"/>
      <c r="J229" s="369"/>
      <c r="K229" s="379"/>
      <c r="L229" s="369"/>
      <c r="M229" s="369"/>
      <c r="N229" s="369"/>
    </row>
    <row r="230" spans="7:14" s="138" customFormat="1" x14ac:dyDescent="0.25">
      <c r="G230" s="369"/>
      <c r="H230" s="369"/>
      <c r="I230" s="369"/>
      <c r="J230" s="369"/>
      <c r="K230" s="379"/>
      <c r="L230" s="369"/>
      <c r="M230" s="369"/>
      <c r="N230" s="369"/>
    </row>
    <row r="231" spans="7:14" s="138" customFormat="1" x14ac:dyDescent="0.25">
      <c r="G231" s="369"/>
      <c r="H231" s="369"/>
      <c r="I231" s="369"/>
      <c r="J231" s="369"/>
      <c r="K231" s="379"/>
      <c r="L231" s="369"/>
      <c r="M231" s="369"/>
      <c r="N231" s="369"/>
    </row>
    <row r="232" spans="7:14" s="138" customFormat="1" x14ac:dyDescent="0.25">
      <c r="G232" s="369"/>
      <c r="H232" s="369"/>
      <c r="I232" s="369"/>
      <c r="J232" s="369"/>
      <c r="K232" s="379"/>
      <c r="L232" s="369"/>
      <c r="M232" s="369"/>
      <c r="N232" s="369"/>
    </row>
    <row r="233" spans="7:14" s="138" customFormat="1" x14ac:dyDescent="0.25">
      <c r="G233" s="369"/>
      <c r="H233" s="369"/>
      <c r="I233" s="369"/>
      <c r="J233" s="369"/>
      <c r="K233" s="379"/>
      <c r="L233" s="369"/>
      <c r="M233" s="369"/>
      <c r="N233" s="369"/>
    </row>
    <row r="234" spans="7:14" s="138" customFormat="1" x14ac:dyDescent="0.25">
      <c r="G234" s="369"/>
      <c r="H234" s="369"/>
      <c r="I234" s="369"/>
      <c r="J234" s="369"/>
      <c r="K234" s="379"/>
      <c r="L234" s="369"/>
      <c r="M234" s="369"/>
      <c r="N234" s="369"/>
    </row>
    <row r="235" spans="7:14" s="138" customFormat="1" x14ac:dyDescent="0.25">
      <c r="G235" s="369"/>
      <c r="H235" s="369"/>
      <c r="I235" s="369"/>
      <c r="J235" s="369"/>
      <c r="K235" s="379"/>
      <c r="L235" s="369"/>
      <c r="M235" s="369"/>
      <c r="N235" s="369"/>
    </row>
    <row r="236" spans="7:14" s="138" customFormat="1" x14ac:dyDescent="0.25">
      <c r="G236" s="369"/>
      <c r="H236" s="369"/>
      <c r="I236" s="369"/>
      <c r="J236" s="369"/>
      <c r="K236" s="379"/>
      <c r="L236" s="369"/>
      <c r="M236" s="369"/>
      <c r="N236" s="369"/>
    </row>
    <row r="237" spans="7:14" s="138" customFormat="1" x14ac:dyDescent="0.25">
      <c r="G237" s="369"/>
      <c r="H237" s="369"/>
      <c r="I237" s="369"/>
      <c r="J237" s="369"/>
      <c r="K237" s="379"/>
      <c r="L237" s="369"/>
      <c r="M237" s="369"/>
      <c r="N237" s="369"/>
    </row>
    <row r="238" spans="7:14" s="138" customFormat="1" x14ac:dyDescent="0.25">
      <c r="G238" s="369"/>
      <c r="H238" s="369"/>
      <c r="I238" s="369"/>
      <c r="J238" s="369"/>
      <c r="K238" s="379"/>
      <c r="L238" s="369"/>
      <c r="M238" s="369"/>
      <c r="N238" s="369"/>
    </row>
    <row r="239" spans="7:14" s="138" customFormat="1" x14ac:dyDescent="0.25">
      <c r="G239" s="369"/>
      <c r="H239" s="369"/>
      <c r="I239" s="369"/>
      <c r="J239" s="369"/>
      <c r="K239" s="379"/>
      <c r="L239" s="369"/>
      <c r="M239" s="369"/>
      <c r="N239" s="369"/>
    </row>
    <row r="240" spans="7:14" s="138" customFormat="1" x14ac:dyDescent="0.25">
      <c r="G240" s="369"/>
      <c r="H240" s="369"/>
      <c r="I240" s="369"/>
      <c r="J240" s="369"/>
      <c r="K240" s="379"/>
      <c r="L240" s="369"/>
      <c r="M240" s="369"/>
      <c r="N240" s="369"/>
    </row>
    <row r="241" spans="7:14" s="138" customFormat="1" x14ac:dyDescent="0.25">
      <c r="G241" s="369"/>
      <c r="H241" s="369"/>
      <c r="I241" s="369"/>
      <c r="J241" s="369"/>
      <c r="K241" s="379"/>
      <c r="L241" s="369"/>
      <c r="M241" s="369"/>
      <c r="N241" s="369"/>
    </row>
    <row r="242" spans="7:14" s="138" customFormat="1" x14ac:dyDescent="0.25">
      <c r="G242" s="369"/>
      <c r="H242" s="369"/>
      <c r="I242" s="369"/>
      <c r="J242" s="369"/>
      <c r="K242" s="379"/>
      <c r="L242" s="369"/>
      <c r="M242" s="369"/>
      <c r="N242" s="369"/>
    </row>
    <row r="243" spans="7:14" s="138" customFormat="1" x14ac:dyDescent="0.25">
      <c r="G243" s="369"/>
      <c r="H243" s="369"/>
      <c r="I243" s="369"/>
      <c r="J243" s="369"/>
      <c r="K243" s="379"/>
      <c r="L243" s="369"/>
      <c r="M243" s="369"/>
      <c r="N243" s="369"/>
    </row>
    <row r="244" spans="7:14" s="138" customFormat="1" x14ac:dyDescent="0.25">
      <c r="G244" s="369"/>
      <c r="H244" s="369"/>
      <c r="I244" s="369"/>
      <c r="J244" s="369"/>
      <c r="K244" s="379"/>
      <c r="L244" s="369"/>
      <c r="M244" s="369"/>
      <c r="N244" s="369"/>
    </row>
    <row r="245" spans="7:14" s="138" customFormat="1" x14ac:dyDescent="0.25">
      <c r="G245" s="369"/>
      <c r="H245" s="369"/>
      <c r="I245" s="369"/>
      <c r="J245" s="369"/>
      <c r="K245" s="379"/>
      <c r="L245" s="369"/>
      <c r="M245" s="369"/>
      <c r="N245" s="369"/>
    </row>
    <row r="246" spans="7:14" s="138" customFormat="1" x14ac:dyDescent="0.25">
      <c r="G246" s="369"/>
      <c r="H246" s="369"/>
      <c r="I246" s="369"/>
      <c r="J246" s="369"/>
      <c r="K246" s="379"/>
      <c r="L246" s="369"/>
      <c r="M246" s="369"/>
      <c r="N246" s="369"/>
    </row>
    <row r="247" spans="7:14" s="138" customFormat="1" x14ac:dyDescent="0.25">
      <c r="G247" s="369"/>
      <c r="H247" s="369"/>
      <c r="I247" s="369"/>
      <c r="J247" s="369"/>
      <c r="K247" s="379"/>
      <c r="L247" s="369"/>
      <c r="M247" s="369"/>
      <c r="N247" s="369"/>
    </row>
    <row r="248" spans="7:14" s="138" customFormat="1" x14ac:dyDescent="0.25">
      <c r="G248" s="369"/>
      <c r="H248" s="369"/>
      <c r="I248" s="369"/>
      <c r="J248" s="369"/>
      <c r="K248" s="379"/>
      <c r="L248" s="369"/>
      <c r="M248" s="369"/>
      <c r="N248" s="369"/>
    </row>
    <row r="249" spans="7:14" s="138" customFormat="1" x14ac:dyDescent="0.25">
      <c r="G249" s="369"/>
      <c r="H249" s="369"/>
      <c r="I249" s="369"/>
      <c r="J249" s="369"/>
      <c r="K249" s="379"/>
      <c r="L249" s="369"/>
      <c r="M249" s="369"/>
      <c r="N249" s="369"/>
    </row>
    <row r="250" spans="7:14" s="138" customFormat="1" x14ac:dyDescent="0.25">
      <c r="G250" s="369"/>
      <c r="H250" s="369"/>
      <c r="I250" s="369"/>
      <c r="J250" s="369"/>
      <c r="K250" s="379"/>
      <c r="L250" s="369"/>
      <c r="M250" s="369"/>
      <c r="N250" s="369"/>
    </row>
    <row r="251" spans="7:14" s="138" customFormat="1" x14ac:dyDescent="0.25">
      <c r="G251" s="369"/>
      <c r="H251" s="369"/>
      <c r="I251" s="369"/>
      <c r="J251" s="369"/>
      <c r="K251" s="379"/>
      <c r="L251" s="369"/>
      <c r="M251" s="369"/>
      <c r="N251" s="369"/>
    </row>
    <row r="252" spans="7:14" s="138" customFormat="1" x14ac:dyDescent="0.25">
      <c r="G252" s="369"/>
      <c r="H252" s="369"/>
      <c r="I252" s="369"/>
      <c r="J252" s="369"/>
      <c r="K252" s="379"/>
      <c r="L252" s="369"/>
      <c r="M252" s="369"/>
      <c r="N252" s="369"/>
    </row>
    <row r="253" spans="7:14" s="138" customFormat="1" x14ac:dyDescent="0.25">
      <c r="G253" s="369"/>
      <c r="H253" s="369"/>
      <c r="I253" s="369"/>
      <c r="J253" s="369"/>
      <c r="K253" s="379"/>
      <c r="L253" s="369"/>
      <c r="M253" s="369"/>
      <c r="N253" s="369"/>
    </row>
    <row r="254" spans="7:14" s="138" customFormat="1" x14ac:dyDescent="0.25">
      <c r="G254" s="369"/>
      <c r="H254" s="369"/>
      <c r="I254" s="369"/>
      <c r="J254" s="369"/>
      <c r="K254" s="379"/>
      <c r="L254" s="369"/>
      <c r="M254" s="369"/>
      <c r="N254" s="369"/>
    </row>
    <row r="255" spans="7:14" s="138" customFormat="1" x14ac:dyDescent="0.25">
      <c r="G255" s="369"/>
      <c r="H255" s="369"/>
      <c r="I255" s="369"/>
      <c r="J255" s="369"/>
      <c r="K255" s="379"/>
      <c r="L255" s="369"/>
      <c r="M255" s="369"/>
      <c r="N255" s="369"/>
    </row>
    <row r="256" spans="7:14" s="138" customFormat="1" x14ac:dyDescent="0.25">
      <c r="G256" s="369"/>
      <c r="H256" s="369"/>
      <c r="I256" s="369"/>
      <c r="J256" s="369"/>
      <c r="K256" s="379"/>
      <c r="L256" s="369"/>
      <c r="M256" s="369"/>
      <c r="N256" s="369"/>
    </row>
    <row r="257" spans="7:14" s="138" customFormat="1" x14ac:dyDescent="0.25">
      <c r="G257" s="369"/>
      <c r="H257" s="369"/>
      <c r="I257" s="369"/>
      <c r="J257" s="369"/>
      <c r="K257" s="379"/>
      <c r="L257" s="369"/>
      <c r="M257" s="369"/>
      <c r="N257" s="369"/>
    </row>
    <row r="258" spans="7:14" s="138" customFormat="1" x14ac:dyDescent="0.25">
      <c r="G258" s="369"/>
      <c r="H258" s="369"/>
      <c r="I258" s="369"/>
      <c r="J258" s="369"/>
      <c r="K258" s="379"/>
      <c r="L258" s="369"/>
      <c r="M258" s="369"/>
      <c r="N258" s="369"/>
    </row>
    <row r="259" spans="7:14" s="138" customFormat="1" x14ac:dyDescent="0.25">
      <c r="G259" s="369"/>
      <c r="H259" s="369"/>
      <c r="I259" s="369"/>
      <c r="J259" s="369"/>
      <c r="K259" s="379"/>
      <c r="L259" s="369"/>
      <c r="M259" s="369"/>
      <c r="N259" s="369"/>
    </row>
    <row r="260" spans="7:14" s="138" customFormat="1" x14ac:dyDescent="0.25">
      <c r="G260" s="369"/>
      <c r="H260" s="369"/>
      <c r="I260" s="369"/>
      <c r="J260" s="369"/>
      <c r="K260" s="379"/>
      <c r="L260" s="369"/>
      <c r="M260" s="369"/>
      <c r="N260" s="369"/>
    </row>
    <row r="261" spans="7:14" s="138" customFormat="1" x14ac:dyDescent="0.25">
      <c r="G261" s="369"/>
      <c r="H261" s="369"/>
      <c r="I261" s="369"/>
      <c r="J261" s="369"/>
      <c r="K261" s="379"/>
      <c r="L261" s="369"/>
      <c r="M261" s="369"/>
      <c r="N261" s="369"/>
    </row>
    <row r="262" spans="7:14" s="138" customFormat="1" x14ac:dyDescent="0.25">
      <c r="G262" s="369"/>
      <c r="H262" s="369"/>
      <c r="I262" s="369"/>
      <c r="J262" s="369"/>
      <c r="K262" s="379"/>
      <c r="L262" s="369"/>
      <c r="M262" s="369"/>
      <c r="N262" s="369"/>
    </row>
    <row r="263" spans="7:14" s="138" customFormat="1" x14ac:dyDescent="0.25">
      <c r="G263" s="369"/>
      <c r="H263" s="369"/>
      <c r="I263" s="369"/>
      <c r="J263" s="369"/>
      <c r="K263" s="379"/>
      <c r="L263" s="369"/>
      <c r="M263" s="369"/>
      <c r="N263" s="369"/>
    </row>
    <row r="264" spans="7:14" s="138" customFormat="1" x14ac:dyDescent="0.25">
      <c r="G264" s="369"/>
      <c r="H264" s="369"/>
      <c r="I264" s="369"/>
      <c r="J264" s="369"/>
      <c r="K264" s="379"/>
      <c r="L264" s="369"/>
      <c r="M264" s="369"/>
      <c r="N264" s="369"/>
    </row>
    <row r="265" spans="7:14" s="138" customFormat="1" x14ac:dyDescent="0.25">
      <c r="G265" s="369"/>
      <c r="H265" s="369"/>
      <c r="I265" s="369"/>
      <c r="J265" s="369"/>
      <c r="K265" s="379"/>
      <c r="L265" s="369"/>
      <c r="M265" s="369"/>
      <c r="N265" s="369"/>
    </row>
    <row r="266" spans="7:14" s="138" customFormat="1" x14ac:dyDescent="0.25">
      <c r="G266" s="369"/>
      <c r="H266" s="369"/>
      <c r="I266" s="369"/>
      <c r="J266" s="369"/>
      <c r="K266" s="379"/>
      <c r="L266" s="369"/>
      <c r="M266" s="369"/>
      <c r="N266" s="369"/>
    </row>
    <row r="267" spans="7:14" s="138" customFormat="1" x14ac:dyDescent="0.25">
      <c r="G267" s="369"/>
      <c r="H267" s="369"/>
      <c r="I267" s="369"/>
      <c r="J267" s="369"/>
      <c r="K267" s="379"/>
      <c r="L267" s="369"/>
      <c r="M267" s="369"/>
      <c r="N267" s="369"/>
    </row>
    <row r="268" spans="7:14" s="138" customFormat="1" x14ac:dyDescent="0.25">
      <c r="G268" s="369"/>
      <c r="H268" s="369"/>
      <c r="I268" s="369"/>
      <c r="J268" s="369"/>
      <c r="K268" s="379"/>
      <c r="L268" s="369"/>
      <c r="M268" s="369"/>
      <c r="N268" s="369"/>
    </row>
    <row r="269" spans="7:14" s="138" customFormat="1" x14ac:dyDescent="0.25">
      <c r="G269" s="369"/>
      <c r="H269" s="369"/>
      <c r="I269" s="369"/>
      <c r="J269" s="369"/>
      <c r="K269" s="379"/>
      <c r="L269" s="369"/>
      <c r="M269" s="369"/>
      <c r="N269" s="369"/>
    </row>
    <row r="270" spans="7:14" s="138" customFormat="1" x14ac:dyDescent="0.25">
      <c r="G270" s="369"/>
      <c r="H270" s="369"/>
      <c r="I270" s="369"/>
      <c r="J270" s="369"/>
      <c r="K270" s="379"/>
      <c r="L270" s="369"/>
      <c r="M270" s="369"/>
      <c r="N270" s="369"/>
    </row>
    <row r="271" spans="7:14" s="138" customFormat="1" x14ac:dyDescent="0.25">
      <c r="G271" s="369"/>
      <c r="H271" s="369"/>
      <c r="I271" s="369"/>
      <c r="J271" s="369"/>
      <c r="K271" s="379"/>
      <c r="L271" s="369"/>
      <c r="M271" s="369"/>
      <c r="N271" s="369"/>
    </row>
    <row r="272" spans="7:14" s="138" customFormat="1" x14ac:dyDescent="0.25">
      <c r="G272" s="369"/>
      <c r="H272" s="369"/>
      <c r="I272" s="369"/>
      <c r="J272" s="369"/>
      <c r="K272" s="379"/>
      <c r="L272" s="369"/>
      <c r="M272" s="369"/>
      <c r="N272" s="369"/>
    </row>
    <row r="273" spans="7:14" s="138" customFormat="1" x14ac:dyDescent="0.25">
      <c r="G273" s="369"/>
      <c r="H273" s="369"/>
      <c r="I273" s="369"/>
      <c r="J273" s="369"/>
      <c r="K273" s="379"/>
      <c r="L273" s="369"/>
      <c r="M273" s="369"/>
      <c r="N273" s="369"/>
    </row>
    <row r="274" spans="7:14" s="138" customFormat="1" x14ac:dyDescent="0.25">
      <c r="G274" s="369"/>
      <c r="H274" s="369"/>
      <c r="I274" s="369"/>
      <c r="J274" s="369"/>
      <c r="K274" s="379"/>
      <c r="L274" s="369"/>
      <c r="M274" s="369"/>
      <c r="N274" s="369"/>
    </row>
    <row r="275" spans="7:14" s="138" customFormat="1" x14ac:dyDescent="0.25">
      <c r="G275" s="369"/>
      <c r="H275" s="369"/>
      <c r="I275" s="369"/>
      <c r="J275" s="369"/>
      <c r="K275" s="379"/>
      <c r="L275" s="369"/>
      <c r="M275" s="369"/>
      <c r="N275" s="369"/>
    </row>
    <row r="276" spans="7:14" s="138" customFormat="1" x14ac:dyDescent="0.25">
      <c r="G276" s="369"/>
      <c r="H276" s="369"/>
      <c r="I276" s="369"/>
      <c r="J276" s="369"/>
      <c r="K276" s="379"/>
      <c r="L276" s="369"/>
      <c r="M276" s="369"/>
      <c r="N276" s="369"/>
    </row>
    <row r="277" spans="7:14" s="138" customFormat="1" x14ac:dyDescent="0.25">
      <c r="G277" s="369"/>
      <c r="H277" s="369"/>
      <c r="I277" s="369"/>
      <c r="J277" s="369"/>
      <c r="K277" s="379"/>
      <c r="L277" s="369"/>
      <c r="M277" s="369"/>
      <c r="N277" s="369"/>
    </row>
    <row r="278" spans="7:14" s="138" customFormat="1" x14ac:dyDescent="0.25">
      <c r="G278" s="369"/>
      <c r="H278" s="369"/>
      <c r="I278" s="369"/>
      <c r="J278" s="369"/>
      <c r="K278" s="379"/>
      <c r="L278" s="369"/>
      <c r="M278" s="369"/>
      <c r="N278" s="369"/>
    </row>
    <row r="279" spans="7:14" s="138" customFormat="1" x14ac:dyDescent="0.25">
      <c r="G279" s="369"/>
      <c r="H279" s="369"/>
      <c r="I279" s="369"/>
      <c r="J279" s="369"/>
      <c r="K279" s="379"/>
      <c r="L279" s="369"/>
      <c r="M279" s="369"/>
      <c r="N279" s="369"/>
    </row>
    <row r="280" spans="7:14" s="138" customFormat="1" x14ac:dyDescent="0.25">
      <c r="G280" s="369"/>
      <c r="H280" s="369"/>
      <c r="I280" s="369"/>
      <c r="J280" s="369"/>
      <c r="K280" s="379"/>
      <c r="L280" s="369"/>
      <c r="M280" s="369"/>
      <c r="N280" s="369"/>
    </row>
    <row r="281" spans="7:14" s="138" customFormat="1" x14ac:dyDescent="0.25">
      <c r="G281" s="369"/>
      <c r="H281" s="369"/>
      <c r="I281" s="369"/>
      <c r="J281" s="369"/>
      <c r="K281" s="379"/>
      <c r="L281" s="369"/>
      <c r="M281" s="369"/>
      <c r="N281" s="369"/>
    </row>
    <row r="282" spans="7:14" s="138" customFormat="1" x14ac:dyDescent="0.25">
      <c r="G282" s="369"/>
      <c r="H282" s="369"/>
      <c r="I282" s="369"/>
      <c r="J282" s="369"/>
      <c r="K282" s="379"/>
      <c r="L282" s="369"/>
      <c r="M282" s="369"/>
      <c r="N282" s="369"/>
    </row>
    <row r="283" spans="7:14" s="138" customFormat="1" x14ac:dyDescent="0.25">
      <c r="G283" s="369"/>
      <c r="H283" s="369"/>
      <c r="I283" s="369"/>
      <c r="J283" s="369"/>
      <c r="K283" s="379"/>
      <c r="L283" s="369"/>
      <c r="M283" s="369"/>
      <c r="N283" s="369"/>
    </row>
    <row r="284" spans="7:14" s="138" customFormat="1" x14ac:dyDescent="0.25">
      <c r="G284" s="369"/>
      <c r="H284" s="369"/>
      <c r="I284" s="369"/>
      <c r="J284" s="369"/>
      <c r="K284" s="379"/>
      <c r="L284" s="369"/>
      <c r="M284" s="369"/>
      <c r="N284" s="369"/>
    </row>
    <row r="285" spans="7:14" s="138" customFormat="1" x14ac:dyDescent="0.25">
      <c r="G285" s="369"/>
      <c r="H285" s="369"/>
      <c r="I285" s="369"/>
      <c r="J285" s="369"/>
      <c r="K285" s="379"/>
      <c r="L285" s="369"/>
      <c r="M285" s="369"/>
      <c r="N285" s="369"/>
    </row>
    <row r="286" spans="7:14" s="138" customFormat="1" x14ac:dyDescent="0.25">
      <c r="G286" s="369"/>
      <c r="H286" s="369"/>
      <c r="I286" s="369"/>
      <c r="J286" s="369"/>
      <c r="K286" s="379"/>
      <c r="L286" s="369"/>
      <c r="M286" s="369"/>
      <c r="N286" s="369"/>
    </row>
    <row r="287" spans="7:14" s="138" customFormat="1" x14ac:dyDescent="0.25">
      <c r="G287" s="369"/>
      <c r="H287" s="369"/>
      <c r="I287" s="369"/>
      <c r="J287" s="369"/>
      <c r="K287" s="379"/>
      <c r="L287" s="369"/>
      <c r="M287" s="369"/>
      <c r="N287" s="369"/>
    </row>
    <row r="288" spans="7:14" s="138" customFormat="1" x14ac:dyDescent="0.25">
      <c r="G288" s="369"/>
      <c r="H288" s="369"/>
      <c r="I288" s="369"/>
      <c r="J288" s="369"/>
      <c r="K288" s="379"/>
      <c r="L288" s="369"/>
      <c r="M288" s="369"/>
      <c r="N288" s="369"/>
    </row>
    <row r="289" spans="7:14" s="138" customFormat="1" x14ac:dyDescent="0.25">
      <c r="G289" s="369"/>
      <c r="H289" s="369"/>
      <c r="I289" s="369"/>
      <c r="J289" s="369"/>
      <c r="K289" s="379"/>
      <c r="L289" s="369"/>
      <c r="M289" s="369"/>
      <c r="N289" s="369"/>
    </row>
    <row r="290" spans="7:14" s="138" customFormat="1" x14ac:dyDescent="0.25">
      <c r="G290" s="369"/>
      <c r="H290" s="369"/>
      <c r="I290" s="369"/>
      <c r="J290" s="369"/>
      <c r="K290" s="379"/>
      <c r="L290" s="369"/>
      <c r="M290" s="369"/>
      <c r="N290" s="369"/>
    </row>
    <row r="291" spans="7:14" s="138" customFormat="1" x14ac:dyDescent="0.25">
      <c r="G291" s="369"/>
      <c r="H291" s="369"/>
      <c r="I291" s="369"/>
      <c r="J291" s="369"/>
      <c r="K291" s="379"/>
      <c r="L291" s="369"/>
      <c r="M291" s="369"/>
      <c r="N291" s="369"/>
    </row>
    <row r="292" spans="7:14" s="138" customFormat="1" x14ac:dyDescent="0.25">
      <c r="G292" s="369"/>
      <c r="H292" s="369"/>
      <c r="I292" s="369"/>
      <c r="J292" s="369"/>
      <c r="K292" s="379"/>
      <c r="L292" s="369"/>
      <c r="M292" s="369"/>
      <c r="N292" s="369"/>
    </row>
    <row r="293" spans="7:14" s="138" customFormat="1" x14ac:dyDescent="0.25">
      <c r="G293" s="369"/>
      <c r="H293" s="369"/>
      <c r="I293" s="369"/>
      <c r="J293" s="369"/>
      <c r="K293" s="379"/>
      <c r="L293" s="369"/>
      <c r="M293" s="369"/>
      <c r="N293" s="369"/>
    </row>
    <row r="294" spans="7:14" s="138" customFormat="1" x14ac:dyDescent="0.25">
      <c r="G294" s="369"/>
      <c r="H294" s="369"/>
      <c r="I294" s="369"/>
      <c r="J294" s="369"/>
      <c r="K294" s="379"/>
      <c r="L294" s="369"/>
      <c r="M294" s="369"/>
      <c r="N294" s="369"/>
    </row>
    <row r="295" spans="7:14" s="138" customFormat="1" x14ac:dyDescent="0.25">
      <c r="G295" s="369"/>
      <c r="H295" s="369"/>
      <c r="I295" s="369"/>
      <c r="J295" s="369"/>
      <c r="K295" s="379"/>
      <c r="L295" s="369"/>
      <c r="M295" s="369"/>
      <c r="N295" s="369"/>
    </row>
    <row r="296" spans="7:14" s="138" customFormat="1" x14ac:dyDescent="0.25">
      <c r="G296" s="369"/>
      <c r="H296" s="369"/>
      <c r="I296" s="369"/>
      <c r="J296" s="369"/>
      <c r="K296" s="379"/>
      <c r="L296" s="369"/>
      <c r="M296" s="369"/>
      <c r="N296" s="369"/>
    </row>
    <row r="297" spans="7:14" s="138" customFormat="1" x14ac:dyDescent="0.25">
      <c r="G297" s="369"/>
      <c r="H297" s="369"/>
      <c r="I297" s="369"/>
      <c r="J297" s="369"/>
      <c r="K297" s="379"/>
      <c r="L297" s="369"/>
      <c r="M297" s="369"/>
      <c r="N297" s="369"/>
    </row>
    <row r="298" spans="7:14" s="138" customFormat="1" x14ac:dyDescent="0.25">
      <c r="G298" s="369"/>
      <c r="H298" s="369"/>
      <c r="I298" s="369"/>
      <c r="J298" s="369"/>
      <c r="K298" s="379"/>
      <c r="L298" s="369"/>
      <c r="M298" s="369"/>
      <c r="N298" s="369"/>
    </row>
    <row r="299" spans="7:14" s="138" customFormat="1" x14ac:dyDescent="0.25">
      <c r="G299" s="369"/>
      <c r="H299" s="369"/>
      <c r="I299" s="369"/>
      <c r="J299" s="369"/>
      <c r="K299" s="379"/>
      <c r="L299" s="369"/>
      <c r="M299" s="369"/>
      <c r="N299" s="369"/>
    </row>
    <row r="300" spans="7:14" s="138" customFormat="1" x14ac:dyDescent="0.25">
      <c r="G300" s="369"/>
      <c r="H300" s="369"/>
      <c r="I300" s="369"/>
      <c r="J300" s="369"/>
      <c r="K300" s="379"/>
      <c r="L300" s="369"/>
      <c r="M300" s="369"/>
      <c r="N300" s="369"/>
    </row>
    <row r="301" spans="7:14" s="138" customFormat="1" x14ac:dyDescent="0.25">
      <c r="G301" s="369"/>
      <c r="H301" s="369"/>
      <c r="I301" s="369"/>
      <c r="J301" s="369"/>
      <c r="K301" s="379"/>
      <c r="L301" s="369"/>
      <c r="M301" s="369"/>
      <c r="N301" s="369"/>
    </row>
    <row r="302" spans="7:14" s="138" customFormat="1" x14ac:dyDescent="0.25">
      <c r="G302" s="369"/>
      <c r="H302" s="369"/>
      <c r="I302" s="369"/>
      <c r="J302" s="369"/>
      <c r="K302" s="379"/>
      <c r="L302" s="369"/>
      <c r="M302" s="369"/>
      <c r="N302" s="369"/>
    </row>
    <row r="303" spans="7:14" s="138" customFormat="1" x14ac:dyDescent="0.25">
      <c r="G303" s="369"/>
      <c r="H303" s="369"/>
      <c r="I303" s="369"/>
      <c r="J303" s="369"/>
      <c r="K303" s="379"/>
      <c r="L303" s="369"/>
      <c r="M303" s="369"/>
      <c r="N303" s="369"/>
    </row>
    <row r="304" spans="7:14" s="138" customFormat="1" x14ac:dyDescent="0.25">
      <c r="G304" s="369"/>
      <c r="H304" s="369"/>
      <c r="I304" s="369"/>
      <c r="J304" s="369"/>
      <c r="K304" s="379"/>
      <c r="L304" s="369"/>
      <c r="M304" s="369"/>
      <c r="N304" s="369"/>
    </row>
    <row r="305" spans="7:14" s="138" customFormat="1" x14ac:dyDescent="0.25">
      <c r="G305" s="369"/>
      <c r="H305" s="369"/>
      <c r="I305" s="369"/>
      <c r="J305" s="369"/>
      <c r="K305" s="379"/>
      <c r="L305" s="369"/>
      <c r="M305" s="369"/>
      <c r="N305" s="369"/>
    </row>
    <row r="306" spans="7:14" s="138" customFormat="1" x14ac:dyDescent="0.25">
      <c r="G306" s="369"/>
      <c r="H306" s="369"/>
      <c r="I306" s="369"/>
      <c r="J306" s="369"/>
      <c r="K306" s="379"/>
      <c r="L306" s="369"/>
      <c r="M306" s="369"/>
      <c r="N306" s="369"/>
    </row>
    <row r="307" spans="7:14" s="138" customFormat="1" x14ac:dyDescent="0.25">
      <c r="G307" s="369"/>
      <c r="H307" s="369"/>
      <c r="I307" s="369"/>
      <c r="J307" s="369"/>
      <c r="K307" s="379"/>
      <c r="L307" s="369"/>
      <c r="M307" s="369"/>
      <c r="N307" s="369"/>
    </row>
    <row r="308" spans="7:14" s="138" customFormat="1" x14ac:dyDescent="0.25">
      <c r="G308" s="369"/>
      <c r="H308" s="369"/>
      <c r="I308" s="369"/>
      <c r="J308" s="369"/>
      <c r="K308" s="379"/>
      <c r="L308" s="369"/>
      <c r="M308" s="369"/>
      <c r="N308" s="369"/>
    </row>
    <row r="309" spans="7:14" s="138" customFormat="1" x14ac:dyDescent="0.25">
      <c r="G309" s="369"/>
      <c r="H309" s="369"/>
      <c r="I309" s="369"/>
      <c r="J309" s="369"/>
      <c r="K309" s="379"/>
      <c r="L309" s="369"/>
      <c r="M309" s="369"/>
      <c r="N309" s="369"/>
    </row>
    <row r="310" spans="7:14" s="138" customFormat="1" x14ac:dyDescent="0.25">
      <c r="G310" s="369"/>
      <c r="H310" s="369"/>
      <c r="I310" s="369"/>
      <c r="J310" s="369"/>
      <c r="K310" s="379"/>
      <c r="L310" s="369"/>
      <c r="M310" s="369"/>
      <c r="N310" s="369"/>
    </row>
    <row r="311" spans="7:14" s="138" customFormat="1" x14ac:dyDescent="0.25">
      <c r="G311" s="369"/>
      <c r="H311" s="369"/>
      <c r="I311" s="369"/>
      <c r="J311" s="369"/>
      <c r="K311" s="379"/>
      <c r="L311" s="369"/>
      <c r="M311" s="369"/>
      <c r="N311" s="369"/>
    </row>
    <row r="312" spans="7:14" s="138" customFormat="1" x14ac:dyDescent="0.25">
      <c r="G312" s="369"/>
      <c r="H312" s="369"/>
      <c r="I312" s="369"/>
      <c r="J312" s="369"/>
      <c r="K312" s="379"/>
      <c r="L312" s="369"/>
      <c r="M312" s="369"/>
      <c r="N312" s="369"/>
    </row>
    <row r="313" spans="7:14" s="138" customFormat="1" x14ac:dyDescent="0.25">
      <c r="G313" s="369"/>
      <c r="H313" s="369"/>
      <c r="I313" s="369"/>
      <c r="J313" s="369"/>
      <c r="K313" s="379"/>
      <c r="L313" s="369"/>
      <c r="M313" s="369"/>
      <c r="N313" s="369"/>
    </row>
    <row r="314" spans="7:14" s="138" customFormat="1" x14ac:dyDescent="0.25">
      <c r="G314" s="369"/>
      <c r="H314" s="369"/>
      <c r="I314" s="369"/>
      <c r="J314" s="369"/>
      <c r="K314" s="379"/>
      <c r="L314" s="369"/>
      <c r="M314" s="369"/>
      <c r="N314" s="369"/>
    </row>
    <row r="315" spans="7:14" s="138" customFormat="1" x14ac:dyDescent="0.25">
      <c r="G315" s="369"/>
      <c r="H315" s="369"/>
      <c r="I315" s="369"/>
      <c r="J315" s="369"/>
      <c r="K315" s="379"/>
      <c r="L315" s="369"/>
      <c r="M315" s="369"/>
      <c r="N315" s="369"/>
    </row>
    <row r="316" spans="7:14" s="138" customFormat="1" x14ac:dyDescent="0.25">
      <c r="G316" s="369"/>
      <c r="H316" s="369"/>
      <c r="I316" s="369"/>
      <c r="J316" s="369"/>
      <c r="K316" s="379"/>
      <c r="L316" s="369"/>
      <c r="M316" s="369"/>
      <c r="N316" s="369"/>
    </row>
    <row r="317" spans="7:14" s="138" customFormat="1" x14ac:dyDescent="0.25">
      <c r="G317" s="369"/>
      <c r="H317" s="369"/>
      <c r="I317" s="369"/>
      <c r="J317" s="369"/>
      <c r="K317" s="379"/>
      <c r="L317" s="369"/>
      <c r="M317" s="369"/>
      <c r="N317" s="369"/>
    </row>
    <row r="318" spans="7:14" s="138" customFormat="1" x14ac:dyDescent="0.25">
      <c r="G318" s="369"/>
      <c r="H318" s="369"/>
      <c r="I318" s="369"/>
      <c r="J318" s="369"/>
      <c r="K318" s="379"/>
      <c r="L318" s="369"/>
      <c r="M318" s="369"/>
      <c r="N318" s="369"/>
    </row>
    <row r="319" spans="7:14" s="138" customFormat="1" x14ac:dyDescent="0.25">
      <c r="G319" s="369"/>
      <c r="H319" s="369"/>
      <c r="I319" s="369"/>
      <c r="J319" s="369"/>
      <c r="K319" s="379"/>
      <c r="L319" s="369"/>
      <c r="M319" s="369"/>
      <c r="N319" s="369"/>
    </row>
    <row r="320" spans="7:14" s="138" customFormat="1" x14ac:dyDescent="0.25">
      <c r="G320" s="369"/>
      <c r="H320" s="369"/>
      <c r="I320" s="369"/>
      <c r="J320" s="369"/>
      <c r="K320" s="379"/>
      <c r="L320" s="369"/>
      <c r="M320" s="369"/>
      <c r="N320" s="369"/>
    </row>
    <row r="321" spans="7:14" s="138" customFormat="1" x14ac:dyDescent="0.25">
      <c r="G321" s="369"/>
      <c r="H321" s="369"/>
      <c r="I321" s="369"/>
      <c r="J321" s="369"/>
      <c r="K321" s="379"/>
      <c r="L321" s="369"/>
      <c r="M321" s="369"/>
      <c r="N321" s="369"/>
    </row>
    <row r="322" spans="7:14" s="138" customFormat="1" x14ac:dyDescent="0.25">
      <c r="G322" s="369"/>
      <c r="H322" s="369"/>
      <c r="I322" s="369"/>
      <c r="J322" s="369"/>
      <c r="K322" s="379"/>
      <c r="L322" s="369"/>
      <c r="M322" s="369"/>
      <c r="N322" s="369"/>
    </row>
    <row r="323" spans="7:14" s="138" customFormat="1" x14ac:dyDescent="0.25">
      <c r="G323" s="369"/>
      <c r="H323" s="369"/>
      <c r="I323" s="369"/>
      <c r="J323" s="369"/>
      <c r="K323" s="379"/>
      <c r="L323" s="369"/>
      <c r="M323" s="369"/>
      <c r="N323" s="369"/>
    </row>
    <row r="324" spans="7:14" s="138" customFormat="1" x14ac:dyDescent="0.25">
      <c r="G324" s="369"/>
      <c r="H324" s="369"/>
      <c r="I324" s="369"/>
      <c r="J324" s="369"/>
      <c r="K324" s="379"/>
      <c r="L324" s="369"/>
      <c r="M324" s="369"/>
      <c r="N324" s="369"/>
    </row>
    <row r="325" spans="7:14" s="138" customFormat="1" x14ac:dyDescent="0.25">
      <c r="G325" s="369"/>
      <c r="H325" s="369"/>
      <c r="I325" s="369"/>
      <c r="J325" s="369"/>
      <c r="K325" s="379"/>
      <c r="L325" s="369"/>
      <c r="M325" s="369"/>
      <c r="N325" s="369"/>
    </row>
    <row r="326" spans="7:14" s="138" customFormat="1" x14ac:dyDescent="0.25">
      <c r="G326" s="369"/>
      <c r="H326" s="369"/>
      <c r="I326" s="369"/>
      <c r="J326" s="369"/>
      <c r="K326" s="379"/>
      <c r="L326" s="369"/>
      <c r="M326" s="369"/>
      <c r="N326" s="369"/>
    </row>
    <row r="327" spans="7:14" s="138" customFormat="1" x14ac:dyDescent="0.25">
      <c r="G327" s="369"/>
      <c r="H327" s="369"/>
      <c r="I327" s="369"/>
      <c r="J327" s="369"/>
      <c r="K327" s="379"/>
      <c r="L327" s="369"/>
      <c r="M327" s="369"/>
      <c r="N327" s="369"/>
    </row>
    <row r="328" spans="7:14" s="138" customFormat="1" x14ac:dyDescent="0.25">
      <c r="G328" s="369"/>
      <c r="H328" s="369"/>
      <c r="I328" s="369"/>
      <c r="J328" s="369"/>
      <c r="K328" s="379"/>
      <c r="L328" s="369"/>
      <c r="M328" s="369"/>
      <c r="N328" s="369"/>
    </row>
    <row r="329" spans="7:14" s="138" customFormat="1" x14ac:dyDescent="0.25">
      <c r="G329" s="369"/>
      <c r="H329" s="369"/>
      <c r="I329" s="369"/>
      <c r="J329" s="369"/>
      <c r="K329" s="379"/>
      <c r="L329" s="369"/>
      <c r="M329" s="369"/>
      <c r="N329" s="369"/>
    </row>
    <row r="330" spans="7:14" s="138" customFormat="1" x14ac:dyDescent="0.25">
      <c r="G330" s="369"/>
      <c r="H330" s="369"/>
      <c r="I330" s="369"/>
      <c r="J330" s="369"/>
      <c r="K330" s="379"/>
      <c r="L330" s="369"/>
      <c r="M330" s="369"/>
      <c r="N330" s="369"/>
    </row>
    <row r="331" spans="7:14" s="138" customFormat="1" x14ac:dyDescent="0.25">
      <c r="G331" s="369"/>
      <c r="H331" s="369"/>
      <c r="I331" s="369"/>
      <c r="J331" s="369"/>
      <c r="K331" s="379"/>
      <c r="L331" s="369"/>
      <c r="M331" s="369"/>
      <c r="N331" s="369"/>
    </row>
    <row r="332" spans="7:14" s="138" customFormat="1" x14ac:dyDescent="0.25">
      <c r="G332" s="369"/>
      <c r="H332" s="369"/>
      <c r="I332" s="369"/>
      <c r="J332" s="369"/>
      <c r="K332" s="379"/>
      <c r="L332" s="369"/>
      <c r="M332" s="369"/>
      <c r="N332" s="369"/>
    </row>
    <row r="333" spans="7:14" s="138" customFormat="1" x14ac:dyDescent="0.25">
      <c r="G333" s="369"/>
      <c r="H333" s="369"/>
      <c r="I333" s="369"/>
      <c r="J333" s="369"/>
      <c r="K333" s="379"/>
      <c r="L333" s="369"/>
      <c r="M333" s="369"/>
      <c r="N333" s="369"/>
    </row>
    <row r="334" spans="7:14" s="138" customFormat="1" x14ac:dyDescent="0.25">
      <c r="G334" s="369"/>
      <c r="H334" s="369"/>
      <c r="I334" s="369"/>
      <c r="J334" s="369"/>
      <c r="K334" s="379"/>
      <c r="L334" s="369"/>
      <c r="M334" s="369"/>
      <c r="N334" s="369"/>
    </row>
    <row r="335" spans="7:14" s="138" customFormat="1" x14ac:dyDescent="0.25">
      <c r="G335" s="369"/>
      <c r="H335" s="369"/>
      <c r="I335" s="369"/>
      <c r="J335" s="369"/>
      <c r="K335" s="379"/>
      <c r="L335" s="369"/>
      <c r="M335" s="369"/>
      <c r="N335" s="369"/>
    </row>
    <row r="336" spans="7:14" s="138" customFormat="1" x14ac:dyDescent="0.25">
      <c r="G336" s="369"/>
      <c r="H336" s="369"/>
      <c r="I336" s="369"/>
      <c r="J336" s="369"/>
      <c r="K336" s="379"/>
      <c r="L336" s="369"/>
      <c r="M336" s="369"/>
      <c r="N336" s="369"/>
    </row>
    <row r="337" spans="7:14" s="138" customFormat="1" x14ac:dyDescent="0.25">
      <c r="G337" s="369"/>
      <c r="H337" s="369"/>
      <c r="I337" s="369"/>
      <c r="J337" s="369"/>
      <c r="K337" s="379"/>
      <c r="L337" s="369"/>
      <c r="M337" s="369"/>
      <c r="N337" s="369"/>
    </row>
    <row r="338" spans="7:14" s="138" customFormat="1" x14ac:dyDescent="0.25">
      <c r="G338" s="369"/>
      <c r="H338" s="369"/>
      <c r="I338" s="369"/>
      <c r="J338" s="369"/>
      <c r="K338" s="379"/>
      <c r="L338" s="369"/>
      <c r="M338" s="369"/>
      <c r="N338" s="369"/>
    </row>
    <row r="339" spans="7:14" s="138" customFormat="1" x14ac:dyDescent="0.25">
      <c r="G339" s="369"/>
      <c r="H339" s="369"/>
      <c r="I339" s="369"/>
      <c r="J339" s="369"/>
      <c r="K339" s="379"/>
      <c r="L339" s="369"/>
      <c r="M339" s="369"/>
      <c r="N339" s="369"/>
    </row>
    <row r="340" spans="7:14" s="138" customFormat="1" x14ac:dyDescent="0.25">
      <c r="G340" s="369"/>
      <c r="H340" s="369"/>
      <c r="I340" s="369"/>
      <c r="J340" s="369"/>
      <c r="K340" s="379"/>
      <c r="L340" s="369"/>
      <c r="M340" s="369"/>
      <c r="N340" s="369"/>
    </row>
    <row r="341" spans="7:14" s="138" customFormat="1" x14ac:dyDescent="0.25">
      <c r="G341" s="369"/>
      <c r="H341" s="369"/>
      <c r="I341" s="369"/>
      <c r="J341" s="369"/>
      <c r="K341" s="379"/>
      <c r="L341" s="369"/>
      <c r="M341" s="369"/>
      <c r="N341" s="369"/>
    </row>
    <row r="342" spans="7:14" s="138" customFormat="1" x14ac:dyDescent="0.25">
      <c r="G342" s="369"/>
      <c r="H342" s="369"/>
      <c r="I342" s="369"/>
      <c r="J342" s="369"/>
      <c r="K342" s="379"/>
      <c r="L342" s="369"/>
      <c r="M342" s="369"/>
      <c r="N342" s="369"/>
    </row>
    <row r="343" spans="7:14" s="138" customFormat="1" x14ac:dyDescent="0.25">
      <c r="G343" s="369"/>
      <c r="H343" s="369"/>
      <c r="I343" s="369"/>
      <c r="J343" s="369"/>
      <c r="K343" s="379"/>
      <c r="L343" s="369"/>
      <c r="M343" s="369"/>
      <c r="N343" s="369"/>
    </row>
    <row r="344" spans="7:14" s="138" customFormat="1" x14ac:dyDescent="0.25">
      <c r="G344" s="369"/>
      <c r="H344" s="369"/>
      <c r="I344" s="369"/>
      <c r="J344" s="369"/>
      <c r="K344" s="379"/>
      <c r="L344" s="369"/>
      <c r="M344" s="369"/>
      <c r="N344" s="369"/>
    </row>
    <row r="345" spans="7:14" s="138" customFormat="1" x14ac:dyDescent="0.25">
      <c r="G345" s="369"/>
      <c r="H345" s="369"/>
      <c r="I345" s="369"/>
      <c r="J345" s="369"/>
      <c r="K345" s="379"/>
      <c r="L345" s="369"/>
      <c r="M345" s="369"/>
      <c r="N345" s="369"/>
    </row>
    <row r="346" spans="7:14" s="138" customFormat="1" x14ac:dyDescent="0.25">
      <c r="G346" s="369"/>
      <c r="H346" s="369"/>
      <c r="I346" s="369"/>
      <c r="J346" s="369"/>
      <c r="K346" s="379"/>
      <c r="L346" s="369"/>
      <c r="M346" s="369"/>
      <c r="N346" s="369"/>
    </row>
    <row r="347" spans="7:14" s="138" customFormat="1" x14ac:dyDescent="0.25">
      <c r="G347" s="369"/>
      <c r="H347" s="369"/>
      <c r="I347" s="369"/>
      <c r="J347" s="369"/>
      <c r="K347" s="379"/>
      <c r="L347" s="369"/>
      <c r="M347" s="369"/>
      <c r="N347" s="369"/>
    </row>
    <row r="348" spans="7:14" s="138" customFormat="1" x14ac:dyDescent="0.25">
      <c r="G348" s="369"/>
      <c r="H348" s="369"/>
      <c r="I348" s="369"/>
      <c r="J348" s="369"/>
      <c r="K348" s="379"/>
      <c r="L348" s="369"/>
      <c r="M348" s="369"/>
      <c r="N348" s="369"/>
    </row>
    <row r="349" spans="7:14" s="138" customFormat="1" x14ac:dyDescent="0.25">
      <c r="G349" s="369"/>
      <c r="H349" s="369"/>
      <c r="I349" s="369"/>
      <c r="J349" s="369"/>
      <c r="K349" s="379"/>
      <c r="L349" s="369"/>
      <c r="M349" s="369"/>
      <c r="N349" s="369"/>
    </row>
    <row r="350" spans="7:14" s="138" customFormat="1" x14ac:dyDescent="0.25">
      <c r="G350" s="369"/>
      <c r="H350" s="369"/>
      <c r="I350" s="369"/>
      <c r="J350" s="369"/>
      <c r="K350" s="379"/>
      <c r="L350" s="369"/>
      <c r="M350" s="369"/>
      <c r="N350" s="369"/>
    </row>
    <row r="351" spans="7:14" s="138" customFormat="1" x14ac:dyDescent="0.25">
      <c r="G351" s="369"/>
      <c r="H351" s="369"/>
      <c r="I351" s="369"/>
      <c r="J351" s="369"/>
      <c r="K351" s="379"/>
      <c r="L351" s="369"/>
      <c r="M351" s="369"/>
      <c r="N351" s="369"/>
    </row>
    <row r="352" spans="7:14" s="138" customFormat="1" x14ac:dyDescent="0.25">
      <c r="G352" s="369"/>
      <c r="H352" s="369"/>
      <c r="I352" s="369"/>
      <c r="J352" s="369"/>
      <c r="K352" s="379"/>
      <c r="L352" s="369"/>
      <c r="M352" s="369"/>
      <c r="N352" s="369"/>
    </row>
    <row r="353" spans="7:14" s="138" customFormat="1" x14ac:dyDescent="0.25">
      <c r="G353" s="369"/>
      <c r="H353" s="369"/>
      <c r="I353" s="369"/>
      <c r="J353" s="369"/>
      <c r="K353" s="379"/>
      <c r="L353" s="369"/>
      <c r="M353" s="369"/>
      <c r="N353" s="369"/>
    </row>
    <row r="354" spans="7:14" s="138" customFormat="1" x14ac:dyDescent="0.25">
      <c r="G354" s="369"/>
      <c r="H354" s="369"/>
      <c r="I354" s="369"/>
      <c r="J354" s="369"/>
      <c r="K354" s="379"/>
      <c r="L354" s="369"/>
      <c r="M354" s="369"/>
      <c r="N354" s="369"/>
    </row>
    <row r="355" spans="7:14" s="138" customFormat="1" x14ac:dyDescent="0.25">
      <c r="G355" s="369"/>
      <c r="H355" s="369"/>
      <c r="I355" s="369"/>
      <c r="J355" s="369"/>
      <c r="K355" s="379"/>
      <c r="L355" s="369"/>
      <c r="M355" s="369"/>
      <c r="N355" s="369"/>
    </row>
    <row r="356" spans="7:14" s="138" customFormat="1" x14ac:dyDescent="0.25">
      <c r="G356" s="369"/>
      <c r="H356" s="369"/>
      <c r="I356" s="369"/>
      <c r="J356" s="369"/>
      <c r="K356" s="379"/>
      <c r="L356" s="369"/>
      <c r="M356" s="369"/>
      <c r="N356" s="369"/>
    </row>
    <row r="357" spans="7:14" s="138" customFormat="1" x14ac:dyDescent="0.25">
      <c r="G357" s="369"/>
      <c r="H357" s="369"/>
      <c r="I357" s="369"/>
      <c r="J357" s="369"/>
      <c r="K357" s="379"/>
      <c r="L357" s="369"/>
      <c r="M357" s="369"/>
      <c r="N357" s="369"/>
    </row>
    <row r="358" spans="7:14" s="138" customFormat="1" x14ac:dyDescent="0.25">
      <c r="G358" s="369"/>
      <c r="H358" s="369"/>
      <c r="I358" s="369"/>
      <c r="J358" s="369"/>
      <c r="K358" s="379"/>
      <c r="L358" s="369"/>
      <c r="M358" s="369"/>
      <c r="N358" s="369"/>
    </row>
    <row r="359" spans="7:14" s="138" customFormat="1" x14ac:dyDescent="0.25">
      <c r="G359" s="369"/>
      <c r="H359" s="369"/>
      <c r="I359" s="369"/>
      <c r="J359" s="369"/>
      <c r="K359" s="379"/>
      <c r="L359" s="369"/>
      <c r="M359" s="369"/>
      <c r="N359" s="369"/>
    </row>
    <row r="360" spans="7:14" s="138" customFormat="1" x14ac:dyDescent="0.25">
      <c r="G360" s="369"/>
      <c r="H360" s="369"/>
      <c r="I360" s="369"/>
      <c r="J360" s="369"/>
      <c r="K360" s="379"/>
      <c r="L360" s="369"/>
      <c r="M360" s="369"/>
      <c r="N360" s="369"/>
    </row>
    <row r="361" spans="7:14" s="138" customFormat="1" x14ac:dyDescent="0.25">
      <c r="G361" s="369"/>
      <c r="H361" s="369"/>
      <c r="I361" s="369"/>
      <c r="J361" s="369"/>
      <c r="K361" s="379"/>
      <c r="L361" s="369"/>
      <c r="M361" s="369"/>
      <c r="N361" s="369"/>
    </row>
    <row r="362" spans="7:14" s="138" customFormat="1" x14ac:dyDescent="0.25">
      <c r="G362" s="369"/>
      <c r="H362" s="369"/>
      <c r="I362" s="369"/>
      <c r="J362" s="369"/>
      <c r="K362" s="379"/>
      <c r="L362" s="369"/>
      <c r="M362" s="369"/>
      <c r="N362" s="369"/>
    </row>
    <row r="363" spans="7:14" s="138" customFormat="1" x14ac:dyDescent="0.25">
      <c r="G363" s="369"/>
      <c r="H363" s="369"/>
      <c r="I363" s="369"/>
      <c r="J363" s="369"/>
      <c r="K363" s="379"/>
      <c r="L363" s="369"/>
      <c r="M363" s="369"/>
      <c r="N363" s="369"/>
    </row>
    <row r="364" spans="7:14" s="138" customFormat="1" x14ac:dyDescent="0.25">
      <c r="G364" s="369"/>
      <c r="H364" s="369"/>
      <c r="I364" s="369"/>
      <c r="J364" s="369"/>
      <c r="K364" s="379"/>
      <c r="L364" s="369"/>
      <c r="M364" s="369"/>
      <c r="N364" s="369"/>
    </row>
    <row r="365" spans="7:14" s="138" customFormat="1" x14ac:dyDescent="0.25">
      <c r="G365" s="369"/>
      <c r="H365" s="369"/>
      <c r="I365" s="369"/>
      <c r="J365" s="369"/>
      <c r="K365" s="379"/>
      <c r="L365" s="369"/>
      <c r="M365" s="369"/>
      <c r="N365" s="369"/>
    </row>
    <row r="366" spans="7:14" s="138" customFormat="1" x14ac:dyDescent="0.25">
      <c r="G366" s="369"/>
      <c r="H366" s="369"/>
      <c r="I366" s="369"/>
      <c r="J366" s="369"/>
      <c r="K366" s="379"/>
      <c r="L366" s="369"/>
      <c r="M366" s="369"/>
      <c r="N366" s="369"/>
    </row>
    <row r="367" spans="7:14" s="138" customFormat="1" x14ac:dyDescent="0.25">
      <c r="G367" s="369"/>
      <c r="H367" s="369"/>
      <c r="I367" s="369"/>
      <c r="J367" s="369"/>
      <c r="K367" s="379"/>
      <c r="L367" s="369"/>
      <c r="M367" s="369"/>
      <c r="N367" s="369"/>
    </row>
    <row r="368" spans="7:14" s="138" customFormat="1" x14ac:dyDescent="0.25">
      <c r="G368" s="369"/>
      <c r="H368" s="369"/>
      <c r="I368" s="369"/>
      <c r="J368" s="369"/>
      <c r="K368" s="379"/>
      <c r="L368" s="369"/>
      <c r="M368" s="369"/>
      <c r="N368" s="369"/>
    </row>
    <row r="369" spans="2:14" s="138" customFormat="1" x14ac:dyDescent="0.25">
      <c r="G369" s="369"/>
      <c r="H369" s="369"/>
      <c r="I369" s="369"/>
      <c r="J369" s="369"/>
      <c r="K369" s="379"/>
      <c r="L369" s="369"/>
      <c r="M369" s="369"/>
      <c r="N369" s="369"/>
    </row>
    <row r="370" spans="2:14" s="138" customFormat="1" x14ac:dyDescent="0.25">
      <c r="G370" s="369"/>
      <c r="H370" s="369"/>
      <c r="I370" s="369"/>
      <c r="J370" s="369"/>
      <c r="K370" s="379"/>
      <c r="L370" s="369"/>
      <c r="M370" s="369"/>
      <c r="N370" s="369"/>
    </row>
    <row r="371" spans="2:14" s="138" customFormat="1" x14ac:dyDescent="0.25">
      <c r="G371" s="369"/>
      <c r="H371" s="369"/>
      <c r="I371" s="369"/>
      <c r="J371" s="369"/>
      <c r="K371" s="379"/>
      <c r="L371" s="369"/>
      <c r="M371" s="369"/>
      <c r="N371" s="369"/>
    </row>
    <row r="372" spans="2:14" s="138" customFormat="1" x14ac:dyDescent="0.25">
      <c r="G372" s="369"/>
      <c r="H372" s="369"/>
      <c r="I372" s="369"/>
      <c r="J372" s="369"/>
      <c r="K372" s="379"/>
      <c r="L372" s="369"/>
      <c r="M372" s="369"/>
      <c r="N372" s="369"/>
    </row>
    <row r="373" spans="2:14" s="138" customFormat="1" x14ac:dyDescent="0.25">
      <c r="G373" s="369"/>
      <c r="H373" s="369"/>
      <c r="I373" s="369"/>
      <c r="J373" s="369"/>
      <c r="K373" s="379"/>
      <c r="L373" s="369"/>
      <c r="M373" s="369"/>
      <c r="N373" s="369"/>
    </row>
    <row r="374" spans="2:14" s="138" customFormat="1" x14ac:dyDescent="0.25">
      <c r="G374" s="369"/>
      <c r="H374" s="369"/>
      <c r="I374" s="369"/>
      <c r="J374" s="369"/>
      <c r="K374" s="379"/>
      <c r="L374" s="369"/>
      <c r="M374" s="369"/>
      <c r="N374" s="369"/>
    </row>
    <row r="375" spans="2:14" s="138" customFormat="1" x14ac:dyDescent="0.25">
      <c r="G375" s="369"/>
      <c r="H375" s="369"/>
      <c r="I375" s="369"/>
      <c r="J375" s="369"/>
      <c r="K375" s="379"/>
      <c r="L375" s="369"/>
      <c r="M375" s="369"/>
      <c r="N375" s="369"/>
    </row>
    <row r="376" spans="2:14" s="138" customFormat="1" x14ac:dyDescent="0.25">
      <c r="B376"/>
      <c r="C376"/>
      <c r="D376"/>
      <c r="E376"/>
      <c r="F376"/>
      <c r="G376" s="369"/>
      <c r="H376" s="369"/>
      <c r="I376" s="369"/>
      <c r="J376" s="369"/>
      <c r="K376" s="379"/>
      <c r="L376" s="369"/>
      <c r="M376" s="369"/>
      <c r="N376" s="369"/>
    </row>
  </sheetData>
  <mergeCells count="5">
    <mergeCell ref="H6:N6"/>
    <mergeCell ref="J5:K5"/>
    <mergeCell ref="G2:P2"/>
    <mergeCell ref="G3:P3"/>
    <mergeCell ref="G4:P4"/>
  </mergeCells>
  <phoneticPr fontId="46" type="noConversion"/>
  <dataValidations count="1">
    <dataValidation type="list" allowBlank="1" showInputMessage="1" showErrorMessage="1" sqref="N8:N212" xr:uid="{00000000-0002-0000-0200-000000000000}">
      <formula1>$S$2:$S$4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PPNE2!$D$86:$D$86</xm:f>
          </x14:formula1>
          <xm:sqref>G46:G212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73"/>
  <sheetViews>
    <sheetView showGridLines="0" workbookViewId="0">
      <selection activeCell="F29" sqref="F29"/>
    </sheetView>
  </sheetViews>
  <sheetFormatPr baseColWidth="10" defaultRowHeight="15" x14ac:dyDescent="0.2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4.42578125" style="17" bestFit="1" customWidth="1"/>
    <col min="8" max="50" width="11.42578125" style="138"/>
  </cols>
  <sheetData>
    <row r="1" spans="1:7" ht="12.75" x14ac:dyDescent="0.2">
      <c r="A1" s="492">
        <f>+PPNE1!B1</f>
        <v>0</v>
      </c>
      <c r="B1" s="493"/>
      <c r="C1" s="493"/>
      <c r="D1" s="493"/>
      <c r="E1" s="493"/>
      <c r="F1" s="493"/>
      <c r="G1" s="493"/>
    </row>
    <row r="2" spans="1:7" ht="15.75" x14ac:dyDescent="0.25">
      <c r="A2" s="494" t="str">
        <f>+PPNE1!B2</f>
        <v>Servicio Nacional de Salud</v>
      </c>
      <c r="B2" s="495"/>
      <c r="C2" s="495"/>
      <c r="D2" s="495"/>
      <c r="E2" s="495"/>
      <c r="F2" s="495"/>
      <c r="G2" s="495"/>
    </row>
    <row r="3" spans="1:7" x14ac:dyDescent="0.25">
      <c r="A3" s="496" t="str">
        <f>+PPNE1!B3</f>
        <v>Dirección de Planificación y Desarrollo</v>
      </c>
      <c r="B3" s="497"/>
      <c r="C3" s="497"/>
      <c r="D3" s="497"/>
      <c r="E3" s="497"/>
      <c r="F3" s="497"/>
      <c r="G3" s="497"/>
    </row>
    <row r="4" spans="1:7" ht="12.75" x14ac:dyDescent="0.2">
      <c r="A4" s="498" t="s">
        <v>61</v>
      </c>
      <c r="B4" s="499"/>
      <c r="C4" s="499"/>
      <c r="D4" s="499"/>
      <c r="E4" s="499"/>
      <c r="F4" s="499"/>
      <c r="G4" s="499"/>
    </row>
    <row r="5" spans="1:7" ht="12.75" x14ac:dyDescent="0.2">
      <c r="A5" s="498">
        <f>+PPNE1!C5</f>
        <v>2020</v>
      </c>
      <c r="B5" s="499"/>
      <c r="C5" s="499"/>
      <c r="D5" s="499"/>
      <c r="E5" s="499"/>
      <c r="F5" s="499"/>
      <c r="G5" s="499"/>
    </row>
    <row r="6" spans="1:7" ht="12.75" x14ac:dyDescent="0.2">
      <c r="A6" s="15" t="s">
        <v>325</v>
      </c>
      <c r="B6" s="5"/>
      <c r="C6" s="5"/>
      <c r="D6" s="5"/>
      <c r="E6" s="500" t="str">
        <f>+PPNE1!B6</f>
        <v>Metropolitano</v>
      </c>
      <c r="F6" s="500"/>
      <c r="G6" s="500"/>
    </row>
    <row r="7" spans="1:7" ht="12.75" x14ac:dyDescent="0.2">
      <c r="A7" s="44" t="s">
        <v>1112</v>
      </c>
      <c r="B7" s="45"/>
      <c r="C7" s="45"/>
      <c r="D7" s="16"/>
      <c r="E7" s="491" t="str">
        <f>+PPNE1!B7</f>
        <v>Hospital Pediátrico Dr. Hugo Mendoza</v>
      </c>
      <c r="F7" s="491"/>
      <c r="G7" s="491"/>
    </row>
    <row r="8" spans="1:7" ht="48" customHeight="1" x14ac:dyDescent="0.2">
      <c r="A8" s="18" t="s">
        <v>64</v>
      </c>
      <c r="B8" s="18" t="s">
        <v>4</v>
      </c>
      <c r="C8" s="18" t="s">
        <v>65</v>
      </c>
      <c r="D8" s="18" t="s">
        <v>27</v>
      </c>
      <c r="E8" s="19" t="s">
        <v>333</v>
      </c>
      <c r="F8" s="20" t="s">
        <v>349</v>
      </c>
      <c r="G8" s="20" t="s">
        <v>26</v>
      </c>
    </row>
    <row r="9" spans="1:7" ht="12.75" x14ac:dyDescent="0.2">
      <c r="A9" s="33">
        <v>3</v>
      </c>
      <c r="B9" s="34"/>
      <c r="C9" s="34"/>
      <c r="D9" s="34"/>
      <c r="E9" s="35" t="s">
        <v>334</v>
      </c>
      <c r="F9" s="36">
        <f>+F10</f>
        <v>45000000</v>
      </c>
      <c r="G9" s="36">
        <f>G10</f>
        <v>7.8257457839475437</v>
      </c>
    </row>
    <row r="10" spans="1:7" ht="12.75" x14ac:dyDescent="0.2">
      <c r="A10" s="22"/>
      <c r="B10" s="22">
        <v>31</v>
      </c>
      <c r="C10" s="23"/>
      <c r="D10" s="23"/>
      <c r="E10" s="24" t="s">
        <v>41</v>
      </c>
      <c r="F10" s="25">
        <f>SUM(F11:F12)</f>
        <v>45000000</v>
      </c>
      <c r="G10" s="100">
        <f>G11+G12</f>
        <v>7.8257457839475437</v>
      </c>
    </row>
    <row r="11" spans="1:7" ht="12.75" x14ac:dyDescent="0.2">
      <c r="A11" s="26"/>
      <c r="B11" s="26"/>
      <c r="C11" s="26">
        <v>311</v>
      </c>
      <c r="D11" s="27"/>
      <c r="E11" s="28" t="s">
        <v>335</v>
      </c>
      <c r="F11" s="343">
        <v>45000000</v>
      </c>
      <c r="G11" s="101">
        <f>IFERROR(F11/$F$30*100,"0.00")</f>
        <v>7.8257457839475437</v>
      </c>
    </row>
    <row r="12" spans="1:7" ht="12.75" x14ac:dyDescent="0.2">
      <c r="A12" s="26"/>
      <c r="B12" s="26"/>
      <c r="C12" s="26">
        <v>312</v>
      </c>
      <c r="D12" s="27"/>
      <c r="E12" s="28" t="s">
        <v>336</v>
      </c>
      <c r="F12" s="343"/>
      <c r="G12" s="101">
        <f>IFERROR(F12/$F$30*100,"0.00")</f>
        <v>0</v>
      </c>
    </row>
    <row r="13" spans="1:7" ht="12.75" x14ac:dyDescent="0.2">
      <c r="A13" s="37">
        <v>4</v>
      </c>
      <c r="B13" s="38"/>
      <c r="C13" s="38"/>
      <c r="D13" s="38"/>
      <c r="E13" s="39" t="s">
        <v>337</v>
      </c>
      <c r="F13" s="40">
        <f>+F14+F19</f>
        <v>310025067.80000001</v>
      </c>
      <c r="G13" s="40">
        <f>G14+G19</f>
        <v>53.915052605642252</v>
      </c>
    </row>
    <row r="14" spans="1:7" ht="12.75" x14ac:dyDescent="0.2">
      <c r="A14" s="22"/>
      <c r="B14" s="22">
        <v>41</v>
      </c>
      <c r="C14" s="22"/>
      <c r="D14" s="23"/>
      <c r="E14" s="24" t="s">
        <v>338</v>
      </c>
      <c r="F14" s="29">
        <f>SUM(F15:F18)</f>
        <v>310025067.80000001</v>
      </c>
      <c r="G14" s="102">
        <f>SUM(G15:G18)</f>
        <v>53.915052605642252</v>
      </c>
    </row>
    <row r="15" spans="1:7" ht="12.75" x14ac:dyDescent="0.2">
      <c r="A15" s="26"/>
      <c r="B15" s="26"/>
      <c r="C15" s="26">
        <v>411</v>
      </c>
      <c r="D15" s="27"/>
      <c r="E15" s="28" t="s">
        <v>472</v>
      </c>
      <c r="F15" s="343">
        <v>310025067.80000001</v>
      </c>
      <c r="G15" s="101">
        <f>IFERROR(F15/$F$30*100,"0.00")</f>
        <v>53.915052605642252</v>
      </c>
    </row>
    <row r="16" spans="1:7" ht="12.75" x14ac:dyDescent="0.2">
      <c r="A16" s="26"/>
      <c r="B16" s="26"/>
      <c r="C16" s="26">
        <v>412</v>
      </c>
      <c r="D16" s="27"/>
      <c r="E16" s="28" t="s">
        <v>339</v>
      </c>
      <c r="F16" s="343"/>
      <c r="G16" s="101">
        <f>IFERROR(F16/$F$30*100,"0.00")</f>
        <v>0</v>
      </c>
    </row>
    <row r="17" spans="1:7" ht="12.75" x14ac:dyDescent="0.2">
      <c r="A17" s="26"/>
      <c r="B17" s="26"/>
      <c r="C17" s="26">
        <v>413</v>
      </c>
      <c r="D17" s="27"/>
      <c r="E17" s="28" t="s">
        <v>473</v>
      </c>
      <c r="F17" s="343"/>
      <c r="G17" s="101">
        <f>IFERROR(F17/$F$30*100,"0.00")</f>
        <v>0</v>
      </c>
    </row>
    <row r="18" spans="1:7" ht="12.75" x14ac:dyDescent="0.2">
      <c r="A18" s="26"/>
      <c r="B18" s="26"/>
      <c r="C18" s="26">
        <v>414</v>
      </c>
      <c r="D18" s="27"/>
      <c r="E18" s="21" t="s">
        <v>67</v>
      </c>
      <c r="F18" s="343"/>
      <c r="G18" s="101">
        <f>IFERROR(F18/$F$30*100,"0.00")</f>
        <v>0</v>
      </c>
    </row>
    <row r="19" spans="1:7" ht="12.75" x14ac:dyDescent="0.2">
      <c r="A19" s="22"/>
      <c r="B19" s="22">
        <v>42</v>
      </c>
      <c r="C19" s="22"/>
      <c r="D19" s="23"/>
      <c r="E19" s="24" t="s">
        <v>340</v>
      </c>
      <c r="F19" s="29">
        <f>SUM(F20:F21)</f>
        <v>0</v>
      </c>
      <c r="G19" s="102">
        <f>G20+G21</f>
        <v>0</v>
      </c>
    </row>
    <row r="20" spans="1:7" ht="12.75" x14ac:dyDescent="0.2">
      <c r="A20" s="26"/>
      <c r="B20" s="26"/>
      <c r="C20" s="26">
        <v>421</v>
      </c>
      <c r="D20" s="27"/>
      <c r="E20" s="28" t="s">
        <v>474</v>
      </c>
      <c r="F20" s="343"/>
      <c r="G20" s="101">
        <f>IFERROR(F20/$F$30*100,"0.00")</f>
        <v>0</v>
      </c>
    </row>
    <row r="21" spans="1:7" ht="12.75" x14ac:dyDescent="0.2">
      <c r="A21" s="26"/>
      <c r="B21" s="26"/>
      <c r="C21" s="26">
        <v>422</v>
      </c>
      <c r="D21" s="27"/>
      <c r="E21" s="28" t="s">
        <v>475</v>
      </c>
      <c r="F21" s="343"/>
      <c r="G21" s="101">
        <f>IFERROR(F21/$F$30*100,"0.00")</f>
        <v>0</v>
      </c>
    </row>
    <row r="22" spans="1:7" ht="12.75" x14ac:dyDescent="0.2">
      <c r="A22" s="37">
        <v>5</v>
      </c>
      <c r="B22" s="38"/>
      <c r="C22" s="38"/>
      <c r="D22" s="38"/>
      <c r="E22" s="39" t="s">
        <v>341</v>
      </c>
      <c r="F22" s="40">
        <f>+F23</f>
        <v>220000000</v>
      </c>
      <c r="G22" s="40">
        <f>G23</f>
        <v>38.259201610410209</v>
      </c>
    </row>
    <row r="23" spans="1:7" ht="12.75" x14ac:dyDescent="0.2">
      <c r="A23" s="22"/>
      <c r="B23" s="22">
        <v>52</v>
      </c>
      <c r="C23" s="22"/>
      <c r="D23" s="23"/>
      <c r="E23" s="24" t="s">
        <v>42</v>
      </c>
      <c r="F23" s="29">
        <f>SUM(F24:F29)</f>
        <v>220000000</v>
      </c>
      <c r="G23" s="102">
        <f>SUM(G24:G29)</f>
        <v>38.259201610410209</v>
      </c>
    </row>
    <row r="24" spans="1:7" ht="24" x14ac:dyDescent="0.2">
      <c r="A24" s="27"/>
      <c r="B24" s="26"/>
      <c r="C24" s="26">
        <v>521</v>
      </c>
      <c r="D24" s="27"/>
      <c r="E24" s="28" t="s">
        <v>342</v>
      </c>
      <c r="F24" s="343">
        <v>109000000</v>
      </c>
      <c r="G24" s="101">
        <f t="shared" ref="G24:G29" si="0">IFERROR(F24/$F$30*100,"0.00")</f>
        <v>18.955695343339602</v>
      </c>
    </row>
    <row r="25" spans="1:7" ht="24" x14ac:dyDescent="0.2">
      <c r="A25" s="27"/>
      <c r="B25" s="27"/>
      <c r="C25" s="26">
        <v>522</v>
      </c>
      <c r="D25" s="27"/>
      <c r="E25" s="28" t="s">
        <v>343</v>
      </c>
      <c r="F25" s="343">
        <v>28000000</v>
      </c>
      <c r="G25" s="101">
        <f t="shared" si="0"/>
        <v>4.869352932234027</v>
      </c>
    </row>
    <row r="26" spans="1:7" ht="24" x14ac:dyDescent="0.2">
      <c r="A26" s="27"/>
      <c r="B26" s="27"/>
      <c r="C26" s="26">
        <v>523</v>
      </c>
      <c r="D26" s="27"/>
      <c r="E26" s="28" t="s">
        <v>344</v>
      </c>
      <c r="F26" s="343"/>
      <c r="G26" s="101">
        <f t="shared" si="0"/>
        <v>0</v>
      </c>
    </row>
    <row r="27" spans="1:7" ht="12.75" x14ac:dyDescent="0.2">
      <c r="A27" s="27"/>
      <c r="B27" s="27"/>
      <c r="C27" s="26">
        <v>524</v>
      </c>
      <c r="D27" s="27"/>
      <c r="E27" s="28" t="s">
        <v>345</v>
      </c>
      <c r="F27" s="343"/>
      <c r="G27" s="101">
        <f t="shared" si="0"/>
        <v>0</v>
      </c>
    </row>
    <row r="28" spans="1:7" ht="12.75" x14ac:dyDescent="0.2">
      <c r="A28" s="27"/>
      <c r="B28" s="27"/>
      <c r="C28" s="26">
        <v>525</v>
      </c>
      <c r="D28" s="27"/>
      <c r="E28" s="28" t="s">
        <v>346</v>
      </c>
      <c r="F28" s="343">
        <v>79000000</v>
      </c>
      <c r="G28" s="101">
        <f t="shared" si="0"/>
        <v>13.738531487374575</v>
      </c>
    </row>
    <row r="29" spans="1:7" ht="12.75" x14ac:dyDescent="0.2">
      <c r="A29" s="30"/>
      <c r="B29" s="30"/>
      <c r="C29" s="31">
        <v>526</v>
      </c>
      <c r="D29" s="30"/>
      <c r="E29" s="32" t="s">
        <v>347</v>
      </c>
      <c r="F29" s="343">
        <v>4000000</v>
      </c>
      <c r="G29" s="103">
        <f t="shared" si="0"/>
        <v>0.69562184746200384</v>
      </c>
    </row>
    <row r="30" spans="1:7" ht="12.75" x14ac:dyDescent="0.2">
      <c r="A30" s="41"/>
      <c r="B30" s="41"/>
      <c r="C30" s="41"/>
      <c r="D30" s="41"/>
      <c r="E30" s="42" t="s">
        <v>348</v>
      </c>
      <c r="F30" s="43">
        <f>+F22+F13+F9</f>
        <v>575025067.79999995</v>
      </c>
      <c r="G30" s="43">
        <f>+G22+G13+G9</f>
        <v>100</v>
      </c>
    </row>
    <row r="31" spans="1:7" s="138" customFormat="1" x14ac:dyDescent="0.25">
      <c r="A31" s="143"/>
      <c r="B31" s="143"/>
      <c r="C31" s="143"/>
      <c r="D31" s="143"/>
      <c r="E31" s="143"/>
      <c r="F31" s="143"/>
      <c r="G31" s="143"/>
    </row>
    <row r="32" spans="1:7" s="138" customFormat="1" x14ac:dyDescent="0.25">
      <c r="A32" s="143"/>
      <c r="B32" s="143"/>
      <c r="C32" s="143"/>
      <c r="D32" s="143"/>
      <c r="E32" s="143"/>
      <c r="F32" s="397"/>
      <c r="G32" s="397"/>
    </row>
    <row r="33" spans="1:7" s="138" customFormat="1" x14ac:dyDescent="0.25">
      <c r="A33" s="143"/>
      <c r="B33" s="143"/>
      <c r="C33" s="143"/>
      <c r="D33" s="143"/>
      <c r="E33" s="143"/>
      <c r="F33" s="397"/>
      <c r="G33" s="143"/>
    </row>
    <row r="34" spans="1:7" s="138" customFormat="1" x14ac:dyDescent="0.25">
      <c r="A34" s="143"/>
      <c r="B34" s="143"/>
      <c r="C34" s="143"/>
      <c r="D34" s="143"/>
      <c r="E34" s="143"/>
      <c r="F34" s="143"/>
      <c r="G34" s="143"/>
    </row>
    <row r="35" spans="1:7" s="138" customFormat="1" x14ac:dyDescent="0.25">
      <c r="A35" s="143"/>
      <c r="B35" s="143"/>
      <c r="C35" s="143"/>
      <c r="D35" s="143"/>
      <c r="E35" s="143"/>
      <c r="F35" s="143"/>
      <c r="G35" s="143"/>
    </row>
    <row r="36" spans="1:7" s="138" customFormat="1" x14ac:dyDescent="0.25">
      <c r="A36" s="143"/>
      <c r="B36" s="143"/>
      <c r="C36" s="143"/>
      <c r="D36" s="143"/>
      <c r="E36" s="143"/>
      <c r="F36" s="143"/>
      <c r="G36" s="143"/>
    </row>
    <row r="37" spans="1:7" s="138" customFormat="1" x14ac:dyDescent="0.25">
      <c r="A37" s="143"/>
      <c r="B37" s="143"/>
      <c r="C37" s="143"/>
      <c r="D37" s="143"/>
      <c r="E37" s="143"/>
      <c r="F37" s="143"/>
      <c r="G37" s="143"/>
    </row>
    <row r="38" spans="1:7" s="138" customFormat="1" x14ac:dyDescent="0.25">
      <c r="A38" s="143"/>
      <c r="B38" s="143"/>
      <c r="C38" s="143"/>
      <c r="D38" s="143"/>
      <c r="E38" s="143"/>
      <c r="F38" s="143"/>
      <c r="G38" s="143"/>
    </row>
    <row r="39" spans="1:7" s="138" customFormat="1" x14ac:dyDescent="0.25">
      <c r="A39" s="144"/>
      <c r="B39" s="144"/>
      <c r="C39" s="144"/>
      <c r="D39" s="144"/>
      <c r="E39" s="144"/>
      <c r="F39" s="144"/>
      <c r="G39" s="144"/>
    </row>
    <row r="40" spans="1:7" s="138" customFormat="1" x14ac:dyDescent="0.25">
      <c r="A40" s="144"/>
      <c r="B40" s="144"/>
      <c r="C40" s="144"/>
      <c r="D40" s="144"/>
      <c r="E40" s="144"/>
      <c r="F40" s="144"/>
      <c r="G40" s="144"/>
    </row>
    <row r="41" spans="1:7" s="138" customFormat="1" x14ac:dyDescent="0.25">
      <c r="A41" s="144"/>
      <c r="B41" s="144"/>
      <c r="C41" s="144"/>
      <c r="D41" s="144"/>
      <c r="E41" s="144"/>
      <c r="F41" s="144"/>
      <c r="G41" s="144"/>
    </row>
    <row r="42" spans="1:7" s="138" customFormat="1" x14ac:dyDescent="0.25">
      <c r="A42" s="144"/>
      <c r="B42" s="144"/>
      <c r="C42" s="144"/>
      <c r="D42" s="144"/>
      <c r="E42" s="144"/>
      <c r="F42" s="144"/>
      <c r="G42" s="144"/>
    </row>
    <row r="43" spans="1:7" s="138" customFormat="1" x14ac:dyDescent="0.25">
      <c r="A43" s="144"/>
      <c r="B43" s="144"/>
      <c r="C43" s="144"/>
      <c r="D43" s="144"/>
      <c r="E43" s="144"/>
      <c r="F43" s="144"/>
      <c r="G43" s="144"/>
    </row>
    <row r="44" spans="1:7" s="138" customFormat="1" x14ac:dyDescent="0.25">
      <c r="A44" s="144"/>
      <c r="B44" s="144"/>
      <c r="C44" s="144"/>
      <c r="D44" s="144"/>
      <c r="E44" s="144"/>
      <c r="F44" s="144"/>
      <c r="G44" s="144"/>
    </row>
    <row r="45" spans="1:7" s="138" customFormat="1" x14ac:dyDescent="0.25">
      <c r="A45" s="144"/>
      <c r="B45" s="144"/>
      <c r="C45" s="144"/>
      <c r="D45" s="144"/>
      <c r="E45" s="144"/>
      <c r="F45" s="144"/>
      <c r="G45" s="144"/>
    </row>
    <row r="46" spans="1:7" s="138" customFormat="1" x14ac:dyDescent="0.25">
      <c r="A46" s="144"/>
      <c r="B46" s="144"/>
      <c r="C46" s="144"/>
      <c r="D46" s="144"/>
      <c r="E46" s="144"/>
      <c r="F46" s="144"/>
      <c r="G46" s="144"/>
    </row>
    <row r="47" spans="1:7" s="138" customFormat="1" x14ac:dyDescent="0.25">
      <c r="A47" s="144"/>
      <c r="B47" s="144"/>
      <c r="C47" s="144"/>
      <c r="D47" s="144"/>
      <c r="E47" s="144"/>
      <c r="F47" s="144"/>
      <c r="G47" s="144"/>
    </row>
    <row r="48" spans="1:7" s="138" customFormat="1" x14ac:dyDescent="0.25">
      <c r="A48" s="144"/>
      <c r="B48" s="144"/>
      <c r="C48" s="144"/>
      <c r="D48" s="144"/>
      <c r="E48" s="144"/>
      <c r="F48" s="144"/>
      <c r="G48" s="144"/>
    </row>
    <row r="49" spans="1:7" s="138" customFormat="1" x14ac:dyDescent="0.25">
      <c r="A49" s="144"/>
      <c r="B49" s="144"/>
      <c r="C49" s="144"/>
      <c r="D49" s="144"/>
      <c r="E49" s="144"/>
      <c r="F49" s="144"/>
      <c r="G49" s="144"/>
    </row>
    <row r="50" spans="1:7" s="138" customFormat="1" x14ac:dyDescent="0.25">
      <c r="A50" s="144"/>
      <c r="B50" s="144"/>
      <c r="C50" s="144"/>
      <c r="D50" s="144"/>
      <c r="E50" s="144"/>
      <c r="F50" s="144"/>
      <c r="G50" s="144"/>
    </row>
    <row r="51" spans="1:7" s="138" customFormat="1" x14ac:dyDescent="0.25">
      <c r="A51" s="144"/>
      <c r="B51" s="144"/>
      <c r="C51" s="144"/>
      <c r="D51" s="144"/>
      <c r="E51" s="144"/>
      <c r="F51" s="144"/>
      <c r="G51" s="144"/>
    </row>
    <row r="52" spans="1:7" s="138" customFormat="1" x14ac:dyDescent="0.25">
      <c r="A52" s="144"/>
      <c r="B52" s="144"/>
      <c r="C52" s="144"/>
      <c r="D52" s="144"/>
      <c r="E52" s="144"/>
      <c r="F52" s="144"/>
      <c r="G52" s="144"/>
    </row>
    <row r="53" spans="1:7" s="138" customFormat="1" x14ac:dyDescent="0.25">
      <c r="A53" s="144"/>
      <c r="B53" s="144"/>
      <c r="C53" s="144"/>
      <c r="D53" s="144"/>
      <c r="E53" s="144"/>
      <c r="F53" s="144"/>
      <c r="G53" s="144"/>
    </row>
    <row r="54" spans="1:7" s="138" customFormat="1" x14ac:dyDescent="0.25">
      <c r="A54" s="144"/>
      <c r="B54" s="144"/>
      <c r="C54" s="144"/>
      <c r="D54" s="144"/>
      <c r="E54" s="144"/>
      <c r="F54" s="144"/>
      <c r="G54" s="144"/>
    </row>
    <row r="55" spans="1:7" s="138" customFormat="1" x14ac:dyDescent="0.25">
      <c r="A55" s="144"/>
      <c r="B55" s="144"/>
      <c r="C55" s="144"/>
      <c r="D55" s="144"/>
      <c r="E55" s="144"/>
      <c r="F55" s="144"/>
      <c r="G55" s="144"/>
    </row>
    <row r="56" spans="1:7" s="138" customFormat="1" x14ac:dyDescent="0.25">
      <c r="A56" s="144"/>
      <c r="B56" s="144"/>
      <c r="C56" s="144"/>
      <c r="D56" s="144"/>
      <c r="E56" s="144"/>
      <c r="F56" s="144"/>
      <c r="G56" s="144"/>
    </row>
    <row r="57" spans="1:7" s="138" customFormat="1" x14ac:dyDescent="0.25">
      <c r="A57" s="144"/>
      <c r="B57" s="144"/>
      <c r="C57" s="144"/>
      <c r="D57" s="144"/>
      <c r="E57" s="144"/>
      <c r="F57" s="144"/>
      <c r="G57" s="144"/>
    </row>
    <row r="58" spans="1:7" s="138" customFormat="1" x14ac:dyDescent="0.25">
      <c r="A58" s="144"/>
      <c r="B58" s="144"/>
      <c r="C58" s="144"/>
      <c r="D58" s="144"/>
      <c r="E58" s="144"/>
      <c r="F58" s="144"/>
      <c r="G58" s="144"/>
    </row>
    <row r="59" spans="1:7" s="138" customFormat="1" x14ac:dyDescent="0.25">
      <c r="A59" s="144"/>
      <c r="B59" s="144"/>
      <c r="C59" s="144"/>
      <c r="D59" s="144"/>
      <c r="E59" s="144"/>
      <c r="F59" s="144"/>
      <c r="G59" s="144"/>
    </row>
    <row r="60" spans="1:7" s="138" customFormat="1" x14ac:dyDescent="0.25">
      <c r="A60" s="144"/>
      <c r="B60" s="144"/>
      <c r="C60" s="144"/>
      <c r="D60" s="144"/>
      <c r="E60" s="144"/>
      <c r="F60" s="144"/>
      <c r="G60" s="144"/>
    </row>
    <row r="61" spans="1:7" s="138" customFormat="1" x14ac:dyDescent="0.25">
      <c r="A61" s="144"/>
      <c r="B61" s="144"/>
      <c r="C61" s="144"/>
      <c r="D61" s="144"/>
      <c r="E61" s="144"/>
      <c r="F61" s="144"/>
      <c r="G61" s="144"/>
    </row>
    <row r="62" spans="1:7" s="138" customFormat="1" x14ac:dyDescent="0.25">
      <c r="A62" s="144"/>
      <c r="B62" s="144"/>
      <c r="C62" s="144"/>
      <c r="D62" s="144"/>
      <c r="E62" s="144"/>
      <c r="F62" s="144"/>
      <c r="G62" s="144"/>
    </row>
    <row r="63" spans="1:7" s="138" customFormat="1" x14ac:dyDescent="0.25">
      <c r="A63" s="144"/>
      <c r="B63" s="144"/>
      <c r="C63" s="144"/>
      <c r="D63" s="144"/>
      <c r="E63" s="144"/>
      <c r="F63" s="144"/>
      <c r="G63" s="144"/>
    </row>
    <row r="64" spans="1:7" s="138" customFormat="1" x14ac:dyDescent="0.25">
      <c r="A64" s="144"/>
      <c r="B64" s="144"/>
      <c r="C64" s="144"/>
      <c r="D64" s="144"/>
      <c r="E64" s="144"/>
      <c r="F64" s="144"/>
      <c r="G64" s="144"/>
    </row>
    <row r="65" spans="1:7" s="138" customFormat="1" x14ac:dyDescent="0.25">
      <c r="A65" s="144"/>
      <c r="B65" s="144"/>
      <c r="C65" s="144"/>
      <c r="D65" s="144"/>
      <c r="E65" s="144"/>
      <c r="F65" s="144"/>
      <c r="G65" s="144"/>
    </row>
    <row r="66" spans="1:7" s="138" customFormat="1" x14ac:dyDescent="0.25">
      <c r="A66" s="144"/>
      <c r="B66" s="144"/>
      <c r="C66" s="144"/>
      <c r="D66" s="144"/>
      <c r="E66" s="144"/>
      <c r="F66" s="144"/>
      <c r="G66" s="144"/>
    </row>
    <row r="67" spans="1:7" s="138" customFormat="1" x14ac:dyDescent="0.25">
      <c r="A67" s="144"/>
      <c r="B67" s="144"/>
      <c r="C67" s="144"/>
      <c r="D67" s="144"/>
      <c r="E67" s="144"/>
      <c r="F67" s="144"/>
      <c r="G67" s="144"/>
    </row>
    <row r="68" spans="1:7" s="138" customFormat="1" x14ac:dyDescent="0.25">
      <c r="A68" s="144"/>
      <c r="B68" s="144"/>
      <c r="C68" s="144"/>
      <c r="D68" s="144"/>
      <c r="E68" s="144"/>
      <c r="F68" s="144"/>
      <c r="G68" s="144"/>
    </row>
    <row r="69" spans="1:7" s="138" customFormat="1" x14ac:dyDescent="0.25">
      <c r="A69" s="144"/>
      <c r="B69" s="144"/>
      <c r="C69" s="144"/>
      <c r="D69" s="144"/>
      <c r="E69" s="144"/>
      <c r="F69" s="144"/>
      <c r="G69" s="144"/>
    </row>
    <row r="70" spans="1:7" s="138" customFormat="1" x14ac:dyDescent="0.25">
      <c r="A70" s="144"/>
      <c r="B70" s="144"/>
      <c r="C70" s="144"/>
      <c r="D70" s="144"/>
      <c r="E70" s="144"/>
      <c r="F70" s="144"/>
      <c r="G70" s="144"/>
    </row>
    <row r="71" spans="1:7" s="138" customFormat="1" x14ac:dyDescent="0.25">
      <c r="A71" s="144"/>
      <c r="B71" s="144"/>
      <c r="C71" s="144"/>
      <c r="D71" s="144"/>
      <c r="E71" s="144"/>
      <c r="F71" s="144"/>
      <c r="G71" s="144"/>
    </row>
    <row r="72" spans="1:7" s="138" customFormat="1" x14ac:dyDescent="0.25">
      <c r="A72" s="144"/>
      <c r="B72" s="144"/>
      <c r="C72" s="144"/>
      <c r="D72" s="144"/>
      <c r="E72" s="144"/>
      <c r="F72" s="144"/>
      <c r="G72" s="144"/>
    </row>
    <row r="73" spans="1:7" s="138" customFormat="1" x14ac:dyDescent="0.25">
      <c r="A73" s="144"/>
      <c r="B73" s="144"/>
      <c r="C73" s="144"/>
      <c r="D73" s="144"/>
      <c r="E73" s="144"/>
      <c r="F73" s="144"/>
      <c r="G73" s="144"/>
    </row>
    <row r="74" spans="1:7" s="138" customFormat="1" x14ac:dyDescent="0.25">
      <c r="A74" s="144"/>
      <c r="B74" s="144"/>
      <c r="C74" s="144"/>
      <c r="D74" s="144"/>
      <c r="E74" s="144"/>
      <c r="F74" s="144"/>
      <c r="G74" s="144"/>
    </row>
    <row r="75" spans="1:7" s="138" customFormat="1" x14ac:dyDescent="0.25">
      <c r="A75" s="144"/>
      <c r="B75" s="144"/>
      <c r="C75" s="144"/>
      <c r="D75" s="144"/>
      <c r="E75" s="144"/>
      <c r="F75" s="144"/>
      <c r="G75" s="144"/>
    </row>
    <row r="76" spans="1:7" s="138" customFormat="1" x14ac:dyDescent="0.25">
      <c r="A76" s="144"/>
      <c r="B76" s="144"/>
      <c r="C76" s="144"/>
      <c r="D76" s="144"/>
      <c r="E76" s="144"/>
      <c r="F76" s="144"/>
      <c r="G76" s="144"/>
    </row>
    <row r="77" spans="1:7" s="138" customFormat="1" x14ac:dyDescent="0.25">
      <c r="A77" s="144"/>
      <c r="B77" s="144"/>
      <c r="C77" s="144"/>
      <c r="D77" s="144"/>
      <c r="E77" s="144"/>
      <c r="F77" s="144"/>
      <c r="G77" s="144"/>
    </row>
    <row r="78" spans="1:7" s="138" customFormat="1" x14ac:dyDescent="0.25">
      <c r="A78" s="144"/>
      <c r="B78" s="144"/>
      <c r="C78" s="144"/>
      <c r="D78" s="144"/>
      <c r="E78" s="144"/>
      <c r="F78" s="144"/>
      <c r="G78" s="144"/>
    </row>
    <row r="79" spans="1:7" s="138" customFormat="1" x14ac:dyDescent="0.25">
      <c r="A79" s="144"/>
      <c r="B79" s="144"/>
      <c r="C79" s="144"/>
      <c r="D79" s="144"/>
      <c r="E79" s="144"/>
      <c r="F79" s="144"/>
      <c r="G79" s="144"/>
    </row>
    <row r="80" spans="1:7" s="138" customFormat="1" x14ac:dyDescent="0.25">
      <c r="A80" s="144"/>
      <c r="B80" s="144"/>
      <c r="C80" s="144"/>
      <c r="D80" s="144"/>
      <c r="E80" s="144"/>
      <c r="F80" s="144"/>
      <c r="G80" s="144"/>
    </row>
    <row r="81" spans="1:7" s="138" customFormat="1" x14ac:dyDescent="0.25">
      <c r="A81" s="144"/>
      <c r="B81" s="144"/>
      <c r="C81" s="144"/>
      <c r="D81" s="144"/>
      <c r="E81" s="144"/>
      <c r="F81" s="144"/>
      <c r="G81" s="144"/>
    </row>
    <row r="82" spans="1:7" s="138" customFormat="1" x14ac:dyDescent="0.25">
      <c r="A82" s="144"/>
      <c r="B82" s="144"/>
      <c r="C82" s="144"/>
      <c r="D82" s="144"/>
      <c r="E82" s="144"/>
      <c r="F82" s="144"/>
      <c r="G82" s="144"/>
    </row>
    <row r="83" spans="1:7" s="138" customFormat="1" x14ac:dyDescent="0.25">
      <c r="A83" s="144"/>
      <c r="B83" s="144"/>
      <c r="C83" s="144"/>
      <c r="D83" s="144"/>
      <c r="E83" s="144"/>
      <c r="F83" s="144"/>
      <c r="G83" s="144"/>
    </row>
    <row r="84" spans="1:7" s="138" customFormat="1" x14ac:dyDescent="0.25">
      <c r="A84" s="144"/>
      <c r="B84" s="144"/>
      <c r="C84" s="144"/>
      <c r="D84" s="144"/>
      <c r="E84" s="144"/>
      <c r="F84" s="144"/>
      <c r="G84" s="144"/>
    </row>
    <row r="85" spans="1:7" s="138" customFormat="1" x14ac:dyDescent="0.25">
      <c r="A85" s="144"/>
      <c r="B85" s="144"/>
      <c r="C85" s="144"/>
      <c r="D85" s="144"/>
      <c r="E85" s="144"/>
      <c r="F85" s="144"/>
      <c r="G85" s="144"/>
    </row>
    <row r="86" spans="1:7" s="138" customFormat="1" x14ac:dyDescent="0.25">
      <c r="A86" s="144"/>
      <c r="B86" s="144"/>
      <c r="C86" s="144"/>
      <c r="D86" s="144"/>
      <c r="E86" s="144"/>
      <c r="F86" s="144"/>
      <c r="G86" s="144"/>
    </row>
    <row r="87" spans="1:7" s="138" customFormat="1" x14ac:dyDescent="0.25">
      <c r="A87" s="144"/>
      <c r="B87" s="144"/>
      <c r="C87" s="144"/>
      <c r="D87" s="144"/>
      <c r="E87" s="144"/>
      <c r="F87" s="144"/>
      <c r="G87" s="144"/>
    </row>
    <row r="88" spans="1:7" s="138" customFormat="1" x14ac:dyDescent="0.25">
      <c r="A88" s="144"/>
      <c r="B88" s="144"/>
      <c r="C88" s="144"/>
      <c r="D88" s="144"/>
      <c r="E88" s="144"/>
      <c r="F88" s="144"/>
      <c r="G88" s="144"/>
    </row>
    <row r="89" spans="1:7" s="138" customFormat="1" x14ac:dyDescent="0.25">
      <c r="A89" s="144"/>
      <c r="B89" s="144"/>
      <c r="C89" s="144"/>
      <c r="D89" s="144"/>
      <c r="E89" s="144"/>
      <c r="F89" s="144"/>
      <c r="G89" s="144"/>
    </row>
    <row r="90" spans="1:7" s="138" customFormat="1" x14ac:dyDescent="0.25">
      <c r="A90" s="144"/>
      <c r="B90" s="144"/>
      <c r="C90" s="144"/>
      <c r="D90" s="144"/>
      <c r="E90" s="144"/>
      <c r="F90" s="144"/>
      <c r="G90" s="144"/>
    </row>
    <row r="91" spans="1:7" s="138" customFormat="1" x14ac:dyDescent="0.25">
      <c r="A91" s="144"/>
      <c r="B91" s="144"/>
      <c r="C91" s="144"/>
      <c r="D91" s="144"/>
      <c r="E91" s="144"/>
      <c r="F91" s="144"/>
      <c r="G91" s="144"/>
    </row>
    <row r="92" spans="1:7" s="138" customFormat="1" x14ac:dyDescent="0.25">
      <c r="A92" s="144"/>
      <c r="B92" s="144"/>
      <c r="C92" s="144"/>
      <c r="D92" s="144"/>
      <c r="E92" s="144"/>
      <c r="F92" s="144"/>
      <c r="G92" s="144"/>
    </row>
    <row r="93" spans="1:7" s="138" customFormat="1" x14ac:dyDescent="0.25">
      <c r="A93" s="144"/>
      <c r="B93" s="144"/>
      <c r="C93" s="144"/>
      <c r="D93" s="144"/>
      <c r="E93" s="144"/>
      <c r="F93" s="144"/>
      <c r="G93" s="144"/>
    </row>
    <row r="94" spans="1:7" s="138" customFormat="1" x14ac:dyDescent="0.25">
      <c r="A94" s="144"/>
      <c r="B94" s="144"/>
      <c r="C94" s="144"/>
      <c r="D94" s="144"/>
      <c r="E94" s="144"/>
      <c r="F94" s="144"/>
      <c r="G94" s="144"/>
    </row>
    <row r="95" spans="1:7" s="138" customFormat="1" x14ac:dyDescent="0.25">
      <c r="A95" s="144"/>
      <c r="B95" s="144"/>
      <c r="C95" s="144"/>
      <c r="D95" s="144"/>
      <c r="E95" s="144"/>
      <c r="F95" s="144"/>
      <c r="G95" s="144"/>
    </row>
    <row r="96" spans="1:7" s="138" customFormat="1" x14ac:dyDescent="0.25">
      <c r="A96" s="144"/>
      <c r="B96" s="144"/>
      <c r="C96" s="144"/>
      <c r="D96" s="144"/>
      <c r="E96" s="144"/>
      <c r="F96" s="144"/>
      <c r="G96" s="144"/>
    </row>
    <row r="97" spans="1:7" s="138" customFormat="1" x14ac:dyDescent="0.25">
      <c r="A97" s="144"/>
      <c r="B97" s="144"/>
      <c r="C97" s="144"/>
      <c r="D97" s="144"/>
      <c r="E97" s="144"/>
      <c r="F97" s="144"/>
      <c r="G97" s="144"/>
    </row>
    <row r="98" spans="1:7" s="138" customFormat="1" x14ac:dyDescent="0.25">
      <c r="A98" s="144"/>
      <c r="B98" s="144"/>
      <c r="C98" s="144"/>
      <c r="D98" s="144"/>
      <c r="E98" s="144"/>
      <c r="F98" s="144"/>
      <c r="G98" s="144"/>
    </row>
    <row r="99" spans="1:7" s="138" customFormat="1" x14ac:dyDescent="0.25">
      <c r="A99" s="144"/>
      <c r="B99" s="144"/>
      <c r="C99" s="144"/>
      <c r="D99" s="144"/>
      <c r="E99" s="144"/>
      <c r="F99" s="144"/>
      <c r="G99" s="144"/>
    </row>
    <row r="100" spans="1:7" s="138" customFormat="1" x14ac:dyDescent="0.25">
      <c r="A100" s="144"/>
      <c r="B100" s="144"/>
      <c r="C100" s="144"/>
      <c r="D100" s="144"/>
      <c r="E100" s="144"/>
      <c r="F100" s="144"/>
      <c r="G100" s="144"/>
    </row>
    <row r="101" spans="1:7" s="138" customFormat="1" x14ac:dyDescent="0.25">
      <c r="A101" s="144"/>
      <c r="B101" s="144"/>
      <c r="C101" s="144"/>
      <c r="D101" s="144"/>
      <c r="E101" s="144"/>
      <c r="F101" s="144"/>
      <c r="G101" s="144"/>
    </row>
    <row r="102" spans="1:7" s="138" customFormat="1" x14ac:dyDescent="0.25">
      <c r="A102" s="144"/>
      <c r="B102" s="144"/>
      <c r="C102" s="144"/>
      <c r="D102" s="144"/>
      <c r="E102" s="144"/>
      <c r="F102" s="144"/>
      <c r="G102" s="144"/>
    </row>
    <row r="103" spans="1:7" s="138" customFormat="1" x14ac:dyDescent="0.25">
      <c r="A103" s="144"/>
      <c r="B103" s="144"/>
      <c r="C103" s="144"/>
      <c r="D103" s="144"/>
      <c r="E103" s="144"/>
      <c r="F103" s="144"/>
      <c r="G103" s="144"/>
    </row>
    <row r="104" spans="1:7" s="138" customFormat="1" x14ac:dyDescent="0.25">
      <c r="A104" s="144"/>
      <c r="B104" s="144"/>
      <c r="C104" s="144"/>
      <c r="D104" s="144"/>
      <c r="E104" s="144"/>
      <c r="F104" s="144"/>
      <c r="G104" s="144"/>
    </row>
    <row r="105" spans="1:7" s="138" customFormat="1" x14ac:dyDescent="0.25">
      <c r="A105" s="144"/>
      <c r="B105" s="144"/>
      <c r="C105" s="144"/>
      <c r="D105" s="144"/>
      <c r="E105" s="144"/>
      <c r="F105" s="144"/>
      <c r="G105" s="144"/>
    </row>
    <row r="106" spans="1:7" s="138" customFormat="1" x14ac:dyDescent="0.25">
      <c r="A106" s="144"/>
      <c r="B106" s="144"/>
      <c r="C106" s="144"/>
      <c r="D106" s="144"/>
      <c r="E106" s="144"/>
      <c r="F106" s="144"/>
      <c r="G106" s="144"/>
    </row>
    <row r="107" spans="1:7" s="138" customFormat="1" x14ac:dyDescent="0.25">
      <c r="A107" s="144"/>
      <c r="B107" s="144"/>
      <c r="C107" s="144"/>
      <c r="D107" s="144"/>
      <c r="E107" s="144"/>
      <c r="F107" s="144"/>
      <c r="G107" s="144"/>
    </row>
    <row r="108" spans="1:7" s="138" customFormat="1" x14ac:dyDescent="0.25">
      <c r="A108" s="144"/>
      <c r="B108" s="144"/>
      <c r="C108" s="144"/>
      <c r="D108" s="144"/>
      <c r="E108" s="144"/>
      <c r="F108" s="144"/>
      <c r="G108" s="144"/>
    </row>
    <row r="109" spans="1:7" s="138" customFormat="1" x14ac:dyDescent="0.25">
      <c r="A109" s="144"/>
      <c r="B109" s="144"/>
      <c r="C109" s="144"/>
      <c r="D109" s="144"/>
      <c r="E109" s="144"/>
      <c r="F109" s="144"/>
      <c r="G109" s="144"/>
    </row>
    <row r="110" spans="1:7" s="138" customFormat="1" x14ac:dyDescent="0.25">
      <c r="A110" s="144"/>
      <c r="B110" s="144"/>
      <c r="C110" s="144"/>
      <c r="D110" s="144"/>
      <c r="E110" s="144"/>
      <c r="F110" s="144"/>
      <c r="G110" s="144"/>
    </row>
    <row r="111" spans="1:7" s="138" customFormat="1" x14ac:dyDescent="0.25">
      <c r="A111" s="144"/>
      <c r="B111" s="144"/>
      <c r="C111" s="144"/>
      <c r="D111" s="144"/>
      <c r="E111" s="144"/>
      <c r="F111" s="144"/>
      <c r="G111" s="144"/>
    </row>
    <row r="112" spans="1:7" s="138" customFormat="1" x14ac:dyDescent="0.25">
      <c r="A112" s="144"/>
      <c r="B112" s="144"/>
      <c r="C112" s="144"/>
      <c r="D112" s="144"/>
      <c r="E112" s="144"/>
      <c r="F112" s="144"/>
      <c r="G112" s="144"/>
    </row>
    <row r="113" spans="1:7" s="138" customFormat="1" x14ac:dyDescent="0.25">
      <c r="A113" s="144"/>
      <c r="B113" s="144"/>
      <c r="C113" s="144"/>
      <c r="D113" s="144"/>
      <c r="E113" s="144"/>
      <c r="F113" s="144"/>
      <c r="G113" s="144"/>
    </row>
    <row r="114" spans="1:7" s="138" customFormat="1" x14ac:dyDescent="0.25">
      <c r="A114" s="144"/>
      <c r="B114" s="144"/>
      <c r="C114" s="144"/>
      <c r="D114" s="144"/>
      <c r="E114" s="144"/>
      <c r="F114" s="144"/>
      <c r="G114" s="144"/>
    </row>
    <row r="115" spans="1:7" s="138" customFormat="1" x14ac:dyDescent="0.25">
      <c r="A115" s="144"/>
      <c r="B115" s="144"/>
      <c r="C115" s="144"/>
      <c r="D115" s="144"/>
      <c r="E115" s="144"/>
      <c r="F115" s="144"/>
      <c r="G115" s="144"/>
    </row>
    <row r="116" spans="1:7" s="138" customFormat="1" x14ac:dyDescent="0.25">
      <c r="A116" s="144"/>
      <c r="B116" s="144"/>
      <c r="C116" s="144"/>
      <c r="D116" s="144"/>
      <c r="E116" s="144"/>
      <c r="F116" s="144"/>
      <c r="G116" s="144"/>
    </row>
    <row r="117" spans="1:7" s="138" customFormat="1" x14ac:dyDescent="0.25">
      <c r="A117" s="144"/>
      <c r="B117" s="144"/>
      <c r="C117" s="144"/>
      <c r="D117" s="144"/>
      <c r="E117" s="144"/>
      <c r="F117" s="144"/>
      <c r="G117" s="144"/>
    </row>
    <row r="118" spans="1:7" s="138" customFormat="1" x14ac:dyDescent="0.25">
      <c r="A118" s="144"/>
      <c r="B118" s="144"/>
      <c r="C118" s="144"/>
      <c r="D118" s="144"/>
      <c r="E118" s="144"/>
      <c r="F118" s="144"/>
      <c r="G118" s="144"/>
    </row>
    <row r="119" spans="1:7" s="138" customFormat="1" x14ac:dyDescent="0.25">
      <c r="A119" s="144"/>
      <c r="B119" s="144"/>
      <c r="C119" s="144"/>
      <c r="D119" s="144"/>
      <c r="E119" s="144"/>
      <c r="F119" s="144"/>
      <c r="G119" s="144"/>
    </row>
    <row r="120" spans="1:7" s="138" customFormat="1" x14ac:dyDescent="0.25">
      <c r="A120" s="144"/>
      <c r="B120" s="144"/>
      <c r="C120" s="144"/>
      <c r="D120" s="144"/>
      <c r="E120" s="144"/>
      <c r="F120" s="144"/>
      <c r="G120" s="144"/>
    </row>
    <row r="121" spans="1:7" s="138" customFormat="1" x14ac:dyDescent="0.25">
      <c r="A121" s="144"/>
      <c r="B121" s="144"/>
      <c r="C121" s="144"/>
      <c r="D121" s="144"/>
      <c r="E121" s="144"/>
      <c r="F121" s="144"/>
      <c r="G121" s="144"/>
    </row>
    <row r="122" spans="1:7" s="138" customFormat="1" x14ac:dyDescent="0.25">
      <c r="A122" s="144"/>
      <c r="B122" s="144"/>
      <c r="C122" s="144"/>
      <c r="D122" s="144"/>
      <c r="E122" s="144"/>
      <c r="F122" s="144"/>
      <c r="G122" s="144"/>
    </row>
    <row r="123" spans="1:7" s="138" customFormat="1" x14ac:dyDescent="0.25">
      <c r="A123" s="144"/>
      <c r="B123" s="144"/>
      <c r="C123" s="144"/>
      <c r="D123" s="144"/>
      <c r="E123" s="144"/>
      <c r="F123" s="144"/>
      <c r="G123" s="144"/>
    </row>
    <row r="124" spans="1:7" s="138" customFormat="1" x14ac:dyDescent="0.25">
      <c r="A124" s="144"/>
      <c r="B124" s="144"/>
      <c r="C124" s="144"/>
      <c r="D124" s="144"/>
      <c r="E124" s="144"/>
      <c r="F124" s="144"/>
      <c r="G124" s="144"/>
    </row>
    <row r="125" spans="1:7" s="138" customFormat="1" x14ac:dyDescent="0.25">
      <c r="A125" s="144"/>
      <c r="B125" s="144"/>
      <c r="C125" s="144"/>
      <c r="D125" s="144"/>
      <c r="E125" s="144"/>
      <c r="F125" s="144"/>
      <c r="G125" s="144"/>
    </row>
    <row r="126" spans="1:7" s="138" customFormat="1" x14ac:dyDescent="0.25">
      <c r="A126" s="144"/>
      <c r="B126" s="144"/>
      <c r="C126" s="144"/>
      <c r="D126" s="144"/>
      <c r="E126" s="144"/>
      <c r="F126" s="144"/>
      <c r="G126" s="144"/>
    </row>
    <row r="127" spans="1:7" s="138" customFormat="1" x14ac:dyDescent="0.25">
      <c r="A127" s="144"/>
      <c r="B127" s="144"/>
      <c r="C127" s="144"/>
      <c r="D127" s="144"/>
      <c r="E127" s="144"/>
      <c r="F127" s="144"/>
      <c r="G127" s="144"/>
    </row>
    <row r="128" spans="1:7" s="138" customFormat="1" x14ac:dyDescent="0.25">
      <c r="A128" s="144"/>
      <c r="B128" s="144"/>
      <c r="C128" s="144"/>
      <c r="D128" s="144"/>
      <c r="E128" s="144"/>
      <c r="F128" s="144"/>
      <c r="G128" s="144"/>
    </row>
    <row r="129" spans="1:7" s="138" customFormat="1" x14ac:dyDescent="0.25">
      <c r="A129" s="144"/>
      <c r="B129" s="144"/>
      <c r="C129" s="144"/>
      <c r="D129" s="144"/>
      <c r="E129" s="144"/>
      <c r="F129" s="144"/>
      <c r="G129" s="144"/>
    </row>
    <row r="130" spans="1:7" s="138" customFormat="1" x14ac:dyDescent="0.25">
      <c r="A130" s="144"/>
      <c r="B130" s="144"/>
      <c r="C130" s="144"/>
      <c r="D130" s="144"/>
      <c r="E130" s="144"/>
      <c r="F130" s="144"/>
      <c r="G130" s="144"/>
    </row>
    <row r="131" spans="1:7" s="138" customFormat="1" x14ac:dyDescent="0.25">
      <c r="A131" s="144"/>
      <c r="B131" s="144"/>
      <c r="C131" s="144"/>
      <c r="D131" s="144"/>
      <c r="E131" s="144"/>
      <c r="F131" s="144"/>
      <c r="G131" s="144"/>
    </row>
    <row r="132" spans="1:7" s="138" customFormat="1" x14ac:dyDescent="0.25">
      <c r="A132" s="144"/>
      <c r="B132" s="144"/>
      <c r="C132" s="144"/>
      <c r="D132" s="144"/>
      <c r="E132" s="144"/>
      <c r="F132" s="144"/>
      <c r="G132" s="144"/>
    </row>
    <row r="133" spans="1:7" s="138" customFormat="1" x14ac:dyDescent="0.25">
      <c r="A133" s="144"/>
      <c r="B133" s="144"/>
      <c r="C133" s="144"/>
      <c r="D133" s="144"/>
      <c r="E133" s="144"/>
      <c r="F133" s="144"/>
      <c r="G133" s="144"/>
    </row>
    <row r="134" spans="1:7" s="138" customFormat="1" x14ac:dyDescent="0.25">
      <c r="A134" s="144"/>
      <c r="B134" s="144"/>
      <c r="C134" s="144"/>
      <c r="D134" s="144"/>
      <c r="E134" s="144"/>
      <c r="F134" s="144"/>
      <c r="G134" s="144"/>
    </row>
    <row r="135" spans="1:7" s="138" customFormat="1" x14ac:dyDescent="0.25">
      <c r="A135" s="144"/>
      <c r="B135" s="144"/>
      <c r="C135" s="144"/>
      <c r="D135" s="144"/>
      <c r="E135" s="144"/>
      <c r="F135" s="144"/>
      <c r="G135" s="144"/>
    </row>
    <row r="136" spans="1:7" s="138" customFormat="1" x14ac:dyDescent="0.25">
      <c r="A136" s="144"/>
      <c r="B136" s="144"/>
      <c r="C136" s="144"/>
      <c r="D136" s="144"/>
      <c r="E136" s="144"/>
      <c r="F136" s="144"/>
      <c r="G136" s="144"/>
    </row>
    <row r="137" spans="1:7" s="138" customFormat="1" x14ac:dyDescent="0.25">
      <c r="A137" s="144"/>
      <c r="B137" s="144"/>
      <c r="C137" s="144"/>
      <c r="D137" s="144"/>
      <c r="E137" s="144"/>
      <c r="F137" s="144"/>
      <c r="G137" s="144"/>
    </row>
    <row r="138" spans="1:7" s="138" customFormat="1" x14ac:dyDescent="0.25">
      <c r="A138" s="144"/>
      <c r="B138" s="144"/>
      <c r="C138" s="144"/>
      <c r="D138" s="144"/>
      <c r="E138" s="144"/>
      <c r="F138" s="144"/>
      <c r="G138" s="144"/>
    </row>
    <row r="139" spans="1:7" s="138" customFormat="1" x14ac:dyDescent="0.25">
      <c r="A139" s="144"/>
      <c r="B139" s="144"/>
      <c r="C139" s="144"/>
      <c r="D139" s="144"/>
      <c r="E139" s="144"/>
      <c r="F139" s="144"/>
      <c r="G139" s="144"/>
    </row>
    <row r="140" spans="1:7" s="138" customFormat="1" x14ac:dyDescent="0.25">
      <c r="A140" s="144"/>
      <c r="B140" s="144"/>
      <c r="C140" s="144"/>
      <c r="D140" s="144"/>
      <c r="E140" s="144"/>
      <c r="F140" s="144"/>
      <c r="G140" s="144"/>
    </row>
    <row r="141" spans="1:7" s="138" customFormat="1" x14ac:dyDescent="0.25">
      <c r="A141" s="144"/>
      <c r="B141" s="144"/>
      <c r="C141" s="144"/>
      <c r="D141" s="144"/>
      <c r="E141" s="144"/>
      <c r="F141" s="144"/>
      <c r="G141" s="144"/>
    </row>
    <row r="142" spans="1:7" s="138" customFormat="1" x14ac:dyDescent="0.25">
      <c r="A142" s="144"/>
      <c r="B142" s="144"/>
      <c r="C142" s="144"/>
      <c r="D142" s="144"/>
      <c r="E142" s="144"/>
      <c r="F142" s="144"/>
      <c r="G142" s="144"/>
    </row>
    <row r="143" spans="1:7" s="138" customFormat="1" x14ac:dyDescent="0.25">
      <c r="A143" s="144"/>
      <c r="B143" s="144"/>
      <c r="C143" s="144"/>
      <c r="D143" s="144"/>
      <c r="E143" s="144"/>
      <c r="F143" s="144"/>
      <c r="G143" s="144"/>
    </row>
    <row r="144" spans="1:7" s="138" customFormat="1" x14ac:dyDescent="0.25">
      <c r="A144" s="144"/>
      <c r="B144" s="144"/>
      <c r="C144" s="144"/>
      <c r="D144" s="144"/>
      <c r="E144" s="144"/>
      <c r="F144" s="144"/>
      <c r="G144" s="144"/>
    </row>
    <row r="145" spans="1:7" s="138" customFormat="1" x14ac:dyDescent="0.25">
      <c r="A145" s="144"/>
      <c r="B145" s="144"/>
      <c r="C145" s="144"/>
      <c r="D145" s="144"/>
      <c r="E145" s="144"/>
      <c r="F145" s="144"/>
      <c r="G145" s="144"/>
    </row>
    <row r="146" spans="1:7" s="138" customFormat="1" x14ac:dyDescent="0.25">
      <c r="A146" s="144"/>
      <c r="B146" s="144"/>
      <c r="C146" s="144"/>
      <c r="D146" s="144"/>
      <c r="E146" s="144"/>
      <c r="F146" s="144"/>
      <c r="G146" s="144"/>
    </row>
    <row r="147" spans="1:7" s="138" customFormat="1" x14ac:dyDescent="0.25">
      <c r="A147" s="144"/>
      <c r="B147" s="144"/>
      <c r="C147" s="144"/>
      <c r="D147" s="144"/>
      <c r="E147" s="144"/>
      <c r="F147" s="144"/>
      <c r="G147" s="144"/>
    </row>
    <row r="148" spans="1:7" s="138" customFormat="1" x14ac:dyDescent="0.25">
      <c r="A148" s="144"/>
      <c r="B148" s="144"/>
      <c r="C148" s="144"/>
      <c r="D148" s="144"/>
      <c r="E148" s="144"/>
      <c r="F148" s="144"/>
      <c r="G148" s="144"/>
    </row>
    <row r="149" spans="1:7" s="138" customFormat="1" x14ac:dyDescent="0.25">
      <c r="A149" s="144"/>
      <c r="B149" s="144"/>
      <c r="C149" s="144"/>
      <c r="D149" s="144"/>
      <c r="E149" s="144"/>
      <c r="F149" s="144"/>
      <c r="G149" s="144"/>
    </row>
    <row r="150" spans="1:7" s="138" customFormat="1" x14ac:dyDescent="0.25">
      <c r="A150" s="144"/>
      <c r="B150" s="144"/>
      <c r="C150" s="144"/>
      <c r="D150" s="144"/>
      <c r="E150" s="144"/>
      <c r="F150" s="144"/>
      <c r="G150" s="144"/>
    </row>
    <row r="151" spans="1:7" s="138" customFormat="1" x14ac:dyDescent="0.25">
      <c r="A151" s="144"/>
      <c r="B151" s="144"/>
      <c r="C151" s="144"/>
      <c r="D151" s="144"/>
      <c r="E151" s="144"/>
      <c r="F151" s="144"/>
      <c r="G151" s="144"/>
    </row>
    <row r="152" spans="1:7" s="138" customFormat="1" x14ac:dyDescent="0.25">
      <c r="A152" s="144"/>
      <c r="B152" s="144"/>
      <c r="C152" s="144"/>
      <c r="D152" s="144"/>
      <c r="E152" s="144"/>
      <c r="F152" s="144"/>
      <c r="G152" s="144"/>
    </row>
    <row r="153" spans="1:7" s="138" customFormat="1" x14ac:dyDescent="0.25">
      <c r="A153" s="144"/>
      <c r="B153" s="144"/>
      <c r="C153" s="144"/>
      <c r="D153" s="144"/>
      <c r="E153" s="144"/>
      <c r="F153" s="144"/>
      <c r="G153" s="144"/>
    </row>
    <row r="154" spans="1:7" s="138" customFormat="1" x14ac:dyDescent="0.25">
      <c r="A154" s="144"/>
      <c r="B154" s="144"/>
      <c r="C154" s="144"/>
      <c r="D154" s="144"/>
      <c r="E154" s="144"/>
      <c r="F154" s="144"/>
      <c r="G154" s="144"/>
    </row>
    <row r="155" spans="1:7" s="138" customFormat="1" x14ac:dyDescent="0.25">
      <c r="A155" s="144"/>
      <c r="B155" s="144"/>
      <c r="C155" s="144"/>
      <c r="D155" s="144"/>
      <c r="E155" s="144"/>
      <c r="F155" s="144"/>
      <c r="G155" s="144"/>
    </row>
    <row r="156" spans="1:7" s="138" customFormat="1" x14ac:dyDescent="0.25">
      <c r="A156" s="144"/>
      <c r="B156" s="144"/>
      <c r="C156" s="144"/>
      <c r="D156" s="144"/>
      <c r="E156" s="144"/>
      <c r="F156" s="144"/>
      <c r="G156" s="144"/>
    </row>
    <row r="157" spans="1:7" s="138" customFormat="1" x14ac:dyDescent="0.25">
      <c r="A157" s="144"/>
      <c r="B157" s="144"/>
      <c r="C157" s="144"/>
      <c r="D157" s="144"/>
      <c r="E157" s="144"/>
      <c r="F157" s="144"/>
      <c r="G157" s="144"/>
    </row>
    <row r="158" spans="1:7" s="138" customFormat="1" x14ac:dyDescent="0.25">
      <c r="A158" s="144"/>
      <c r="B158" s="144"/>
      <c r="C158" s="144"/>
      <c r="D158" s="144"/>
      <c r="E158" s="144"/>
      <c r="F158" s="144"/>
      <c r="G158" s="144"/>
    </row>
    <row r="159" spans="1:7" s="138" customFormat="1" x14ac:dyDescent="0.25">
      <c r="A159" s="144"/>
      <c r="B159" s="144"/>
      <c r="C159" s="144"/>
      <c r="D159" s="144"/>
      <c r="E159" s="144"/>
      <c r="F159" s="144"/>
      <c r="G159" s="144"/>
    </row>
    <row r="160" spans="1:7" s="138" customFormat="1" x14ac:dyDescent="0.25">
      <c r="A160" s="144"/>
      <c r="B160" s="144"/>
      <c r="C160" s="144"/>
      <c r="D160" s="144"/>
      <c r="E160" s="144"/>
      <c r="F160" s="144"/>
      <c r="G160" s="144"/>
    </row>
    <row r="161" spans="1:7" s="138" customFormat="1" x14ac:dyDescent="0.25">
      <c r="A161" s="144"/>
      <c r="B161" s="144"/>
      <c r="C161" s="144"/>
      <c r="D161" s="144"/>
      <c r="E161" s="144"/>
      <c r="F161" s="144"/>
      <c r="G161" s="144"/>
    </row>
    <row r="162" spans="1:7" s="138" customFormat="1" x14ac:dyDescent="0.25">
      <c r="A162" s="144"/>
      <c r="B162" s="144"/>
      <c r="C162" s="144"/>
      <c r="D162" s="144"/>
      <c r="E162" s="144"/>
      <c r="F162" s="144"/>
      <c r="G162" s="144"/>
    </row>
    <row r="163" spans="1:7" s="138" customFormat="1" x14ac:dyDescent="0.25">
      <c r="A163" s="144"/>
      <c r="B163" s="144"/>
      <c r="C163" s="144"/>
      <c r="D163" s="144"/>
      <c r="E163" s="144"/>
      <c r="F163" s="144"/>
      <c r="G163" s="144"/>
    </row>
    <row r="164" spans="1:7" s="138" customFormat="1" x14ac:dyDescent="0.25">
      <c r="A164" s="144"/>
      <c r="B164" s="144"/>
      <c r="C164" s="144"/>
      <c r="D164" s="144"/>
      <c r="E164" s="144"/>
      <c r="F164" s="144"/>
      <c r="G164" s="144"/>
    </row>
    <row r="165" spans="1:7" s="138" customFormat="1" x14ac:dyDescent="0.25">
      <c r="A165" s="144"/>
      <c r="B165" s="144"/>
      <c r="C165" s="144"/>
      <c r="D165" s="144"/>
      <c r="E165" s="144"/>
      <c r="F165" s="144"/>
      <c r="G165" s="144"/>
    </row>
    <row r="166" spans="1:7" s="138" customFormat="1" x14ac:dyDescent="0.25">
      <c r="A166" s="144"/>
      <c r="B166" s="144"/>
      <c r="C166" s="144"/>
      <c r="D166" s="144"/>
      <c r="E166" s="144"/>
      <c r="F166" s="144"/>
      <c r="G166" s="144"/>
    </row>
    <row r="167" spans="1:7" s="138" customFormat="1" x14ac:dyDescent="0.25">
      <c r="A167" s="144"/>
      <c r="B167" s="144"/>
      <c r="C167" s="144"/>
      <c r="D167" s="144"/>
      <c r="E167" s="144"/>
      <c r="F167" s="144"/>
      <c r="G167" s="144"/>
    </row>
    <row r="168" spans="1:7" s="138" customFormat="1" x14ac:dyDescent="0.25">
      <c r="A168" s="144"/>
      <c r="B168" s="144"/>
      <c r="C168" s="144"/>
      <c r="D168" s="144"/>
      <c r="E168" s="144"/>
      <c r="F168" s="144"/>
      <c r="G168" s="144"/>
    </row>
    <row r="169" spans="1:7" s="138" customFormat="1" x14ac:dyDescent="0.25">
      <c r="A169" s="144"/>
      <c r="B169" s="144"/>
      <c r="C169" s="144"/>
      <c r="D169" s="144"/>
      <c r="E169" s="144"/>
      <c r="F169" s="144"/>
      <c r="G169" s="144"/>
    </row>
    <row r="170" spans="1:7" s="138" customFormat="1" x14ac:dyDescent="0.25">
      <c r="A170" s="144"/>
      <c r="B170" s="144"/>
      <c r="C170" s="144"/>
      <c r="D170" s="144"/>
      <c r="E170" s="144"/>
      <c r="F170" s="144"/>
      <c r="G170" s="144"/>
    </row>
    <row r="171" spans="1:7" s="138" customFormat="1" x14ac:dyDescent="0.25">
      <c r="A171" s="144"/>
      <c r="B171" s="144"/>
      <c r="C171" s="144"/>
      <c r="D171" s="144"/>
      <c r="E171" s="144"/>
      <c r="F171" s="144"/>
      <c r="G171" s="144"/>
    </row>
    <row r="172" spans="1:7" s="138" customFormat="1" x14ac:dyDescent="0.25">
      <c r="A172" s="144"/>
      <c r="B172" s="144"/>
      <c r="C172" s="144"/>
      <c r="D172" s="144"/>
      <c r="E172" s="144"/>
      <c r="F172" s="144"/>
      <c r="G172" s="144"/>
    </row>
    <row r="173" spans="1:7" s="138" customFormat="1" x14ac:dyDescent="0.25">
      <c r="A173" s="144"/>
      <c r="B173" s="144"/>
      <c r="C173" s="144"/>
      <c r="D173" s="144"/>
      <c r="E173" s="144"/>
      <c r="F173" s="144"/>
      <c r="G173" s="144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874"/>
  <sheetViews>
    <sheetView showGridLines="0" topLeftCell="A7" zoomScale="90" zoomScaleNormal="90" workbookViewId="0">
      <pane ySplit="11" topLeftCell="A18" activePane="bottomLeft" state="frozen"/>
      <selection activeCell="A7" sqref="A7"/>
      <selection pane="bottomLeft" activeCell="L26" sqref="L26"/>
    </sheetView>
  </sheetViews>
  <sheetFormatPr baseColWidth="10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 x14ac:dyDescent="0.2">
      <c r="A1" s="512">
        <f>+PPNE1!B1</f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4"/>
    </row>
    <row r="2" spans="1:15" ht="15.75" customHeight="1" x14ac:dyDescent="0.25">
      <c r="A2" s="515" t="s">
        <v>458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516"/>
    </row>
    <row r="3" spans="1:15" ht="15.75" customHeight="1" x14ac:dyDescent="0.25">
      <c r="A3" s="517" t="s">
        <v>459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518"/>
    </row>
    <row r="4" spans="1:15" ht="15.75" customHeight="1" x14ac:dyDescent="0.2">
      <c r="A4" s="498" t="s">
        <v>68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519"/>
    </row>
    <row r="5" spans="1:15" ht="15.75" customHeight="1" x14ac:dyDescent="0.2">
      <c r="A5" s="498">
        <f>+PPNE1!C5</f>
        <v>2020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19"/>
    </row>
    <row r="6" spans="1:15" ht="15.75" customHeight="1" x14ac:dyDescent="0.2">
      <c r="A6" s="15" t="s">
        <v>325</v>
      </c>
      <c r="B6" s="5"/>
      <c r="C6" s="5"/>
      <c r="D6" s="5"/>
      <c r="E6" s="5"/>
      <c r="F6" s="500" t="str">
        <f>+PPNE1!B6</f>
        <v>Metropolitano</v>
      </c>
      <c r="G6" s="500"/>
      <c r="H6" s="500"/>
      <c r="I6" s="500"/>
      <c r="J6" s="500"/>
      <c r="K6" s="500"/>
      <c r="L6" s="500"/>
      <c r="M6" s="500"/>
      <c r="N6" s="500"/>
      <c r="O6" s="502"/>
    </row>
    <row r="7" spans="1:15" ht="15.75" customHeight="1" x14ac:dyDescent="0.2">
      <c r="A7" s="44" t="s">
        <v>324</v>
      </c>
      <c r="B7" s="45"/>
      <c r="C7" s="45"/>
      <c r="D7" s="16"/>
      <c r="E7" s="45"/>
      <c r="F7" s="503" t="str">
        <f>+PPNE1!B7</f>
        <v>Hospital Pediátrico Dr. Hugo Mendoza</v>
      </c>
      <c r="G7" s="503"/>
      <c r="H7" s="503"/>
      <c r="I7" s="503"/>
      <c r="J7" s="503"/>
      <c r="K7" s="503"/>
      <c r="L7" s="503"/>
      <c r="M7" s="503"/>
      <c r="N7" s="503"/>
      <c r="O7" s="504"/>
    </row>
    <row r="8" spans="1:15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4"/>
      <c r="L9" s="104"/>
      <c r="M9" s="104"/>
      <c r="N9" s="104"/>
      <c r="O9" s="108"/>
    </row>
    <row r="10" spans="1:15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220000000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310025067.80000001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45000000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575025067.79999995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 x14ac:dyDescent="0.2">
      <c r="A16" s="501" t="s">
        <v>79</v>
      </c>
      <c r="B16" s="501" t="s">
        <v>64</v>
      </c>
      <c r="C16" s="501" t="s">
        <v>4</v>
      </c>
      <c r="D16" s="501" t="s">
        <v>65</v>
      </c>
      <c r="E16" s="501" t="s">
        <v>27</v>
      </c>
      <c r="F16" s="506" t="s">
        <v>69</v>
      </c>
      <c r="G16" s="505" t="s">
        <v>70</v>
      </c>
      <c r="H16" s="505" t="s">
        <v>71</v>
      </c>
      <c r="I16" s="510" t="s">
        <v>72</v>
      </c>
      <c r="J16" s="511" t="s">
        <v>76</v>
      </c>
      <c r="K16" s="511"/>
      <c r="L16" s="505" t="s">
        <v>77</v>
      </c>
      <c r="M16" s="505"/>
      <c r="N16" s="508" t="s">
        <v>350</v>
      </c>
      <c r="O16" s="508" t="s">
        <v>26</v>
      </c>
    </row>
    <row r="17" spans="1:15" ht="44.25" customHeight="1" x14ac:dyDescent="0.2">
      <c r="A17" s="501"/>
      <c r="B17" s="501"/>
      <c r="C17" s="501"/>
      <c r="D17" s="501"/>
      <c r="E17" s="501"/>
      <c r="F17" s="507"/>
      <c r="G17" s="505"/>
      <c r="H17" s="505"/>
      <c r="I17" s="510"/>
      <c r="J17" s="47" t="s">
        <v>73</v>
      </c>
      <c r="K17" s="47" t="s">
        <v>74</v>
      </c>
      <c r="L17" s="47" t="s">
        <v>54</v>
      </c>
      <c r="M17" s="47" t="s">
        <v>75</v>
      </c>
      <c r="N17" s="509"/>
      <c r="O17" s="509"/>
    </row>
    <row r="18" spans="1:15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 t="shared" ref="G18:N18" si="0">+G19+G87+G218+G337+G395+G402+G485</f>
        <v>62663253.672693186</v>
      </c>
      <c r="H18" s="83">
        <f t="shared" si="0"/>
        <v>54530872.42231635</v>
      </c>
      <c r="I18" s="83">
        <f t="shared" si="0"/>
        <v>185296298.73160225</v>
      </c>
      <c r="J18" s="83">
        <f t="shared" si="0"/>
        <v>29889771.190619186</v>
      </c>
      <c r="K18" s="83">
        <f t="shared" si="0"/>
        <v>20230796.441988256</v>
      </c>
      <c r="L18" s="83">
        <f t="shared" si="0"/>
        <v>11589019.678725678</v>
      </c>
      <c r="M18" s="83">
        <f t="shared" si="0"/>
        <v>209118871.19278598</v>
      </c>
      <c r="N18" s="83">
        <f t="shared" si="0"/>
        <v>575025067.80002165</v>
      </c>
      <c r="O18" s="117">
        <f>+O19+O87+O218+O337+O395+O402+O485</f>
        <v>100.00000000000001</v>
      </c>
    </row>
    <row r="19" spans="1:15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 t="shared" ref="G19:N19" si="1">+G20+G47+G63+G70+G78</f>
        <v>60629003.672693186</v>
      </c>
      <c r="H19" s="92">
        <f t="shared" si="1"/>
        <v>35086122.42231635</v>
      </c>
      <c r="I19" s="92">
        <f t="shared" si="1"/>
        <v>118097798.73160224</v>
      </c>
      <c r="J19" s="92">
        <f t="shared" si="1"/>
        <v>17167521.190619186</v>
      </c>
      <c r="K19" s="92">
        <f t="shared" si="1"/>
        <v>15504546.441988256</v>
      </c>
      <c r="L19" s="92">
        <f t="shared" si="1"/>
        <v>10219269.678725678</v>
      </c>
      <c r="M19" s="92">
        <f t="shared" si="1"/>
        <v>174254703.19278598</v>
      </c>
      <c r="N19" s="92">
        <f t="shared" si="1"/>
        <v>432655149.80002165</v>
      </c>
      <c r="O19" s="118">
        <f>+O20+O47+O63+O70+O78</f>
        <v>75.241093654457444</v>
      </c>
    </row>
    <row r="20" spans="1:15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 t="shared" ref="G20:N20" si="2">+G21+G28+G36+G38+G40+G45</f>
        <v>50386562.416666664</v>
      </c>
      <c r="H20" s="85">
        <f t="shared" si="2"/>
        <v>29158803.187369555</v>
      </c>
      <c r="I20" s="85">
        <f t="shared" si="2"/>
        <v>98220523.939610884</v>
      </c>
      <c r="J20" s="85">
        <f t="shared" si="2"/>
        <v>14267303.910412762</v>
      </c>
      <c r="K20" s="85">
        <f t="shared" si="2"/>
        <v>12885265.939655436</v>
      </c>
      <c r="L20" s="85">
        <f t="shared" si="2"/>
        <v>8492864.207097223</v>
      </c>
      <c r="M20" s="85">
        <f t="shared" si="2"/>
        <v>142765828.95906332</v>
      </c>
      <c r="N20" s="85">
        <f t="shared" si="2"/>
        <v>357873337.02916664</v>
      </c>
      <c r="O20" s="119">
        <f>+O21+O28+O36+O38+O40+O45</f>
        <v>62.236127965402972</v>
      </c>
    </row>
    <row r="21" spans="1:15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66">
        <f t="shared" ref="G21:N21" si="3">SUM(G22:G27)</f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  <c r="N21" s="66">
        <f t="shared" si="3"/>
        <v>0</v>
      </c>
      <c r="O21" s="120">
        <f>SUM(O22:O27)</f>
        <v>0</v>
      </c>
    </row>
    <row r="22" spans="1:15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/>
      <c r="K22" s="55"/>
      <c r="L22" s="55"/>
      <c r="M22" s="55"/>
      <c r="N22" s="55">
        <f t="shared" ref="N22:N27" si="4">SUBTOTAL(9,G22:M22)</f>
        <v>0</v>
      </c>
      <c r="O22" s="110">
        <f t="shared" ref="O22:O27" si="5">IFERROR(N22/$N$18*100,"0.00")</f>
        <v>0</v>
      </c>
    </row>
    <row r="23" spans="1:15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/>
      <c r="K23" s="55"/>
      <c r="L23" s="55"/>
      <c r="M23" s="55"/>
      <c r="N23" s="55">
        <f t="shared" si="4"/>
        <v>0</v>
      </c>
      <c r="O23" s="110">
        <f t="shared" si="5"/>
        <v>0</v>
      </c>
    </row>
    <row r="24" spans="1:15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>
        <f t="shared" si="5"/>
        <v>0</v>
      </c>
    </row>
    <row r="25" spans="1:15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>
        <f t="shared" si="5"/>
        <v>0</v>
      </c>
    </row>
    <row r="26" spans="1:15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/>
      <c r="K26" s="55"/>
      <c r="L26" s="55"/>
      <c r="M26" s="55"/>
      <c r="N26" s="55">
        <f>SUBTOTAL(9,G26:M26)</f>
        <v>0</v>
      </c>
      <c r="O26" s="110">
        <f t="shared" si="5"/>
        <v>0</v>
      </c>
    </row>
    <row r="27" spans="1:15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>
        <f t="shared" si="5"/>
        <v>0</v>
      </c>
    </row>
    <row r="28" spans="1:15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66">
        <v>46510673</v>
      </c>
      <c r="H28" s="66">
        <v>26915818.326536223</v>
      </c>
      <c r="I28" s="66">
        <v>90715292.523777544</v>
      </c>
      <c r="J28" s="66">
        <v>13169818.994579429</v>
      </c>
      <c r="K28" s="66">
        <v>11894091.636322103</v>
      </c>
      <c r="L28" s="66">
        <v>7839566.9604305569</v>
      </c>
      <c r="M28" s="66">
        <v>129766919.03906333</v>
      </c>
      <c r="N28" s="66">
        <f>SUM(N29:N35)</f>
        <v>328508364.94999999</v>
      </c>
      <c r="O28" s="120">
        <f>SUM(O29:O35)</f>
        <v>57.129398933308146</v>
      </c>
    </row>
    <row r="29" spans="1:15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>
        <v>46510673</v>
      </c>
      <c r="H29" s="55">
        <v>26915818.329999998</v>
      </c>
      <c r="I29" s="55">
        <v>90062776.989999995</v>
      </c>
      <c r="J29" s="55">
        <v>13169818.99</v>
      </c>
      <c r="K29" s="55">
        <v>11894091.640000001</v>
      </c>
      <c r="L29" s="55">
        <v>7839566.96</v>
      </c>
      <c r="M29" s="398">
        <v>129766919.04000001</v>
      </c>
      <c r="N29" s="55">
        <f>SUBTOTAL(9,G29:M29)</f>
        <v>326159664.94999999</v>
      </c>
      <c r="O29" s="110">
        <f t="shared" ref="O29:O35" si="6">IFERROR(N29/$N$18*100,"0.00")</f>
        <v>56.720947175024662</v>
      </c>
    </row>
    <row r="30" spans="1:15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/>
      <c r="K30" s="55"/>
      <c r="L30" s="55"/>
      <c r="M30" s="55"/>
      <c r="N30" s="55">
        <f t="shared" ref="N30:N35" si="7">SUBTOTAL(9,G30:M30)</f>
        <v>0</v>
      </c>
      <c r="O30" s="110">
        <f t="shared" si="6"/>
        <v>0</v>
      </c>
    </row>
    <row r="31" spans="1:15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/>
      <c r="K31" s="55"/>
      <c r="L31" s="55"/>
      <c r="M31" s="55"/>
      <c r="N31" s="55">
        <f t="shared" si="7"/>
        <v>0</v>
      </c>
      <c r="O31" s="110">
        <f t="shared" si="6"/>
        <v>0</v>
      </c>
    </row>
    <row r="32" spans="1:15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/>
      <c r="I32" s="55"/>
      <c r="J32" s="55"/>
      <c r="K32" s="55"/>
      <c r="L32" s="55">
        <v>2348700</v>
      </c>
      <c r="M32" s="55"/>
      <c r="N32" s="55">
        <f t="shared" si="7"/>
        <v>2348700</v>
      </c>
      <c r="O32" s="110">
        <f t="shared" si="6"/>
        <v>0.40845175828348673</v>
      </c>
    </row>
    <row r="33" spans="1:15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>
        <f t="shared" si="6"/>
        <v>0</v>
      </c>
    </row>
    <row r="34" spans="1:15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>
        <f t="shared" si="6"/>
        <v>0</v>
      </c>
    </row>
    <row r="35" spans="1:15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>
        <f t="shared" si="6"/>
        <v>0</v>
      </c>
    </row>
    <row r="36" spans="1:15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66">
        <f t="shared" ref="G36:O36" si="8">G37</f>
        <v>0</v>
      </c>
      <c r="H36" s="66">
        <f t="shared" si="8"/>
        <v>0</v>
      </c>
      <c r="I36" s="66">
        <f t="shared" si="8"/>
        <v>0</v>
      </c>
      <c r="J36" s="66">
        <f t="shared" si="8"/>
        <v>0</v>
      </c>
      <c r="K36" s="66">
        <f t="shared" si="8"/>
        <v>0</v>
      </c>
      <c r="L36" s="66">
        <f t="shared" si="8"/>
        <v>0</v>
      </c>
      <c r="M36" s="66">
        <f t="shared" si="8"/>
        <v>0</v>
      </c>
      <c r="N36" s="66">
        <f t="shared" si="8"/>
        <v>0</v>
      </c>
      <c r="O36" s="120">
        <f t="shared" si="8"/>
        <v>0</v>
      </c>
    </row>
    <row r="37" spans="1:15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>
        <f>IFERROR(N37/$N$18*100,"0.00")</f>
        <v>0</v>
      </c>
    </row>
    <row r="38" spans="1:15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66">
        <f t="shared" ref="G38:O38" si="9">G39</f>
        <v>3875889.4166666665</v>
      </c>
      <c r="H38" s="66">
        <f t="shared" si="9"/>
        <v>2242984.8608333333</v>
      </c>
      <c r="I38" s="66">
        <f t="shared" si="9"/>
        <v>7505231.4158333326</v>
      </c>
      <c r="J38" s="66">
        <f t="shared" si="9"/>
        <v>1097484.9158333333</v>
      </c>
      <c r="K38" s="66">
        <f t="shared" si="9"/>
        <v>991174.30333333334</v>
      </c>
      <c r="L38" s="66">
        <f t="shared" si="9"/>
        <v>653297.2466666667</v>
      </c>
      <c r="M38" s="66">
        <f t="shared" si="9"/>
        <v>10813909.92</v>
      </c>
      <c r="N38" s="66">
        <f>N39</f>
        <v>27179972.079166666</v>
      </c>
      <c r="O38" s="120">
        <f t="shared" si="9"/>
        <v>4.726745597918721</v>
      </c>
    </row>
    <row r="39" spans="1:15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>
        <f t="shared" ref="G39:M39" si="10">+G29/12</f>
        <v>3875889.4166666665</v>
      </c>
      <c r="H39" s="55">
        <f t="shared" si="10"/>
        <v>2242984.8608333333</v>
      </c>
      <c r="I39" s="55">
        <f t="shared" si="10"/>
        <v>7505231.4158333326</v>
      </c>
      <c r="J39" s="55">
        <f t="shared" si="10"/>
        <v>1097484.9158333333</v>
      </c>
      <c r="K39" s="55">
        <f t="shared" si="10"/>
        <v>991174.30333333334</v>
      </c>
      <c r="L39" s="55">
        <f t="shared" si="10"/>
        <v>653297.2466666667</v>
      </c>
      <c r="M39" s="55">
        <f t="shared" si="10"/>
        <v>10813909.92</v>
      </c>
      <c r="N39" s="55">
        <f>SUBTOTAL(9,G39:M39)</f>
        <v>27179972.079166666</v>
      </c>
      <c r="O39" s="110">
        <f>IFERROR(N39/$N$18*100,"0.00")</f>
        <v>4.726745597918721</v>
      </c>
    </row>
    <row r="40" spans="1:15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66">
        <f t="shared" ref="G40:N40" si="11">SUM(G41:G44)</f>
        <v>0</v>
      </c>
      <c r="H40" s="66">
        <f t="shared" si="11"/>
        <v>0</v>
      </c>
      <c r="I40" s="66">
        <f t="shared" si="11"/>
        <v>0</v>
      </c>
      <c r="J40" s="66">
        <f t="shared" si="11"/>
        <v>0</v>
      </c>
      <c r="K40" s="66">
        <f t="shared" si="11"/>
        <v>0</v>
      </c>
      <c r="L40" s="66">
        <f t="shared" si="11"/>
        <v>0</v>
      </c>
      <c r="M40" s="66">
        <f t="shared" si="11"/>
        <v>1685000</v>
      </c>
      <c r="N40" s="66">
        <f t="shared" si="11"/>
        <v>1685000</v>
      </c>
      <c r="O40" s="120">
        <f>SUM(O41:O44)</f>
        <v>0.29303070324335806</v>
      </c>
    </row>
    <row r="41" spans="1:15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885000</v>
      </c>
      <c r="N41" s="55">
        <f>+M41</f>
        <v>885000</v>
      </c>
      <c r="O41" s="110">
        <f>IFERROR(N41/$N$18*100,"0.00")</f>
        <v>0.15390633375096255</v>
      </c>
    </row>
    <row r="42" spans="1:15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/>
      <c r="K42" s="55"/>
      <c r="L42" s="55"/>
      <c r="M42" s="55"/>
      <c r="N42" s="55">
        <f>SUBTOTAL(9,G42:M42)</f>
        <v>0</v>
      </c>
      <c r="O42" s="110">
        <f>IFERROR(N42/$N$18*100,"0.00")</f>
        <v>0</v>
      </c>
    </row>
    <row r="43" spans="1:15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300000</v>
      </c>
      <c r="N43" s="55">
        <f>SUBTOTAL(9,G43:M43)</f>
        <v>300000</v>
      </c>
      <c r="O43" s="110">
        <f>IFERROR(N43/$N$18*100,"0.00")</f>
        <v>5.217163855964832E-2</v>
      </c>
    </row>
    <row r="44" spans="1:15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500000</v>
      </c>
      <c r="N44" s="55">
        <f>+M44</f>
        <v>500000</v>
      </c>
      <c r="O44" s="110">
        <f>IFERROR(N44/$N$18*100,"0.00")</f>
        <v>8.6952730932747205E-2</v>
      </c>
    </row>
    <row r="45" spans="1:15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66">
        <f t="shared" ref="G45:O45" si="12">G46</f>
        <v>0</v>
      </c>
      <c r="H45" s="66">
        <f t="shared" si="12"/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500000</v>
      </c>
      <c r="N45" s="66">
        <f t="shared" si="12"/>
        <v>500000</v>
      </c>
      <c r="O45" s="120">
        <f t="shared" si="12"/>
        <v>8.6952730932747205E-2</v>
      </c>
    </row>
    <row r="46" spans="1:15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/>
      <c r="I46" s="55"/>
      <c r="J46" s="55"/>
      <c r="K46" s="55"/>
      <c r="L46" s="55"/>
      <c r="M46" s="55">
        <v>500000</v>
      </c>
      <c r="N46" s="55">
        <f>SUBTOTAL(9,G46:M46)</f>
        <v>500000</v>
      </c>
      <c r="O46" s="110">
        <f>IFERROR(N46/$N$18*100,"0.00")</f>
        <v>8.6952730932747205E-2</v>
      </c>
    </row>
    <row r="47" spans="1:15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344">
        <f t="shared" ref="G47:N47" si="13">+G48+G50+G61</f>
        <v>3130959.3543265224</v>
      </c>
      <c r="H47" s="344">
        <f t="shared" si="13"/>
        <v>1811890.6122897966</v>
      </c>
      <c r="I47" s="344">
        <f t="shared" si="13"/>
        <v>6106676.1902203504</v>
      </c>
      <c r="J47" s="344">
        <f t="shared" si="13"/>
        <v>886551.95663542475</v>
      </c>
      <c r="K47" s="344">
        <f t="shared" si="13"/>
        <v>800673.89057681907</v>
      </c>
      <c r="L47" s="344">
        <f t="shared" si="13"/>
        <v>527735.68344445492</v>
      </c>
      <c r="M47" s="344">
        <f t="shared" si="13"/>
        <v>11647512.312506635</v>
      </c>
      <c r="N47" s="344">
        <f t="shared" si="13"/>
        <v>24912000.000000004</v>
      </c>
      <c r="O47" s="119">
        <f>+O48+O50+O61</f>
        <v>4.3323328659931981</v>
      </c>
    </row>
    <row r="48" spans="1:15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66">
        <f t="shared" ref="G48:O48" si="14">G49</f>
        <v>0</v>
      </c>
      <c r="H48" s="66">
        <f t="shared" si="14"/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120">
        <f t="shared" si="14"/>
        <v>0</v>
      </c>
    </row>
    <row r="49" spans="1:15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>
        <f>IFERROR(N49/$N$18*100,"0.00")</f>
        <v>0</v>
      </c>
    </row>
    <row r="50" spans="1:15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66">
        <f t="shared" ref="G50:N50" si="15">SUM(G51:G60)</f>
        <v>3130959.3543265224</v>
      </c>
      <c r="H50" s="66">
        <f t="shared" si="15"/>
        <v>1811890.6122897966</v>
      </c>
      <c r="I50" s="66">
        <f t="shared" si="15"/>
        <v>6106676.1902203504</v>
      </c>
      <c r="J50" s="66">
        <f t="shared" si="15"/>
        <v>886551.95663542475</v>
      </c>
      <c r="K50" s="66">
        <f t="shared" si="15"/>
        <v>800673.89057681907</v>
      </c>
      <c r="L50" s="66">
        <f t="shared" si="15"/>
        <v>527735.68344445492</v>
      </c>
      <c r="M50" s="66">
        <f t="shared" si="15"/>
        <v>11647512.312506635</v>
      </c>
      <c r="N50" s="66">
        <f t="shared" si="15"/>
        <v>24912000.000000004</v>
      </c>
      <c r="O50" s="120">
        <f>SUM(O51:O60)</f>
        <v>4.3323328659931981</v>
      </c>
    </row>
    <row r="51" spans="1:15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/>
      <c r="K51" s="55"/>
      <c r="L51" s="55"/>
      <c r="M51" s="55"/>
      <c r="N51" s="55">
        <f t="shared" ref="N51:N59" si="16">SUBTOTAL(9,G51:M51)</f>
        <v>0</v>
      </c>
      <c r="O51" s="110">
        <f t="shared" ref="O51:O60" si="17">IFERROR(N51/$N$18*100,"0.00")</f>
        <v>0</v>
      </c>
    </row>
    <row r="52" spans="1:15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/>
      <c r="K52" s="55"/>
      <c r="L52" s="55"/>
      <c r="M52" s="55"/>
      <c r="N52" s="55">
        <f t="shared" si="16"/>
        <v>0</v>
      </c>
      <c r="O52" s="110">
        <f t="shared" si="17"/>
        <v>0</v>
      </c>
    </row>
    <row r="53" spans="1:15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/>
      <c r="K53" s="55"/>
      <c r="L53" s="55"/>
      <c r="M53" s="55"/>
      <c r="N53" s="55">
        <f t="shared" si="16"/>
        <v>0</v>
      </c>
      <c r="O53" s="110">
        <f t="shared" si="17"/>
        <v>0</v>
      </c>
    </row>
    <row r="54" spans="1:15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/>
      <c r="K54" s="55"/>
      <c r="L54" s="55"/>
      <c r="M54" s="55"/>
      <c r="N54" s="55">
        <f t="shared" si="16"/>
        <v>0</v>
      </c>
      <c r="O54" s="110">
        <f t="shared" si="17"/>
        <v>0</v>
      </c>
    </row>
    <row r="55" spans="1:15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2912000</v>
      </c>
      <c r="N55" s="55">
        <f>+M55</f>
        <v>2912000</v>
      </c>
      <c r="O55" s="110">
        <f t="shared" si="17"/>
        <v>0.50641270495231971</v>
      </c>
    </row>
    <row r="56" spans="1:15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>
        <v>3130959.3543265224</v>
      </c>
      <c r="H56" s="55">
        <v>1811890.6122897966</v>
      </c>
      <c r="I56" s="55">
        <v>6106676.1902203504</v>
      </c>
      <c r="J56" s="55">
        <v>886551.95663542475</v>
      </c>
      <c r="K56" s="55">
        <v>800673.89057681907</v>
      </c>
      <c r="L56" s="55">
        <v>527735.68344445492</v>
      </c>
      <c r="M56" s="55">
        <v>8735512.3125066347</v>
      </c>
      <c r="N56" s="55">
        <f t="shared" si="16"/>
        <v>22000000.000000004</v>
      </c>
      <c r="O56" s="110">
        <f t="shared" si="17"/>
        <v>3.825920161040878</v>
      </c>
    </row>
    <row r="57" spans="1:15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/>
      <c r="K57" s="55"/>
      <c r="L57" s="55"/>
      <c r="M57" s="55"/>
      <c r="N57" s="55">
        <f t="shared" si="16"/>
        <v>0</v>
      </c>
      <c r="O57" s="110">
        <f t="shared" si="17"/>
        <v>0</v>
      </c>
    </row>
    <row r="58" spans="1:15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/>
      <c r="K58" s="55"/>
      <c r="L58" s="55"/>
      <c r="M58" s="55">
        <v>0</v>
      </c>
      <c r="N58" s="55">
        <v>0</v>
      </c>
      <c r="O58" s="110">
        <f t="shared" si="17"/>
        <v>0</v>
      </c>
    </row>
    <row r="59" spans="1:15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/>
      <c r="K59" s="55"/>
      <c r="L59" s="55"/>
      <c r="M59" s="55"/>
      <c r="N59" s="55">
        <f t="shared" si="16"/>
        <v>0</v>
      </c>
      <c r="O59" s="110">
        <f t="shared" si="17"/>
        <v>0</v>
      </c>
    </row>
    <row r="60" spans="1:15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110">
        <f t="shared" si="17"/>
        <v>0</v>
      </c>
    </row>
    <row r="61" spans="1:15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66">
        <f t="shared" ref="G61:O61" si="18">G62</f>
        <v>0</v>
      </c>
      <c r="H61" s="66">
        <f t="shared" si="18"/>
        <v>0</v>
      </c>
      <c r="I61" s="66">
        <f t="shared" si="18"/>
        <v>0</v>
      </c>
      <c r="J61" s="66">
        <f t="shared" si="18"/>
        <v>0</v>
      </c>
      <c r="K61" s="66">
        <f t="shared" si="18"/>
        <v>0</v>
      </c>
      <c r="L61" s="66">
        <f t="shared" si="18"/>
        <v>0</v>
      </c>
      <c r="M61" s="66">
        <f t="shared" si="18"/>
        <v>0</v>
      </c>
      <c r="N61" s="66">
        <f t="shared" si="18"/>
        <v>0</v>
      </c>
      <c r="O61" s="120">
        <f t="shared" si="18"/>
        <v>0</v>
      </c>
    </row>
    <row r="62" spans="1:15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>
        <f>IFERROR(N62/$N$18*100,"0.00")</f>
        <v>0</v>
      </c>
    </row>
    <row r="63" spans="1:15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344">
        <f t="shared" ref="G63:N63" si="19">G64+G67</f>
        <v>0</v>
      </c>
      <c r="H63" s="344">
        <f t="shared" si="19"/>
        <v>0</v>
      </c>
      <c r="I63" s="344">
        <f t="shared" si="19"/>
        <v>0</v>
      </c>
      <c r="J63" s="344">
        <f t="shared" si="19"/>
        <v>0</v>
      </c>
      <c r="K63" s="344">
        <f t="shared" si="19"/>
        <v>0</v>
      </c>
      <c r="L63" s="344">
        <f t="shared" si="19"/>
        <v>0</v>
      </c>
      <c r="M63" s="344">
        <f t="shared" si="19"/>
        <v>0</v>
      </c>
      <c r="N63" s="344">
        <f t="shared" si="19"/>
        <v>0</v>
      </c>
      <c r="O63" s="119">
        <f>O64+O67</f>
        <v>0</v>
      </c>
    </row>
    <row r="64" spans="1:15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66">
        <f t="shared" ref="G64:N64" si="20">SUM(G65:G66)</f>
        <v>0</v>
      </c>
      <c r="H64" s="66">
        <f t="shared" si="20"/>
        <v>0</v>
      </c>
      <c r="I64" s="66">
        <f t="shared" si="20"/>
        <v>0</v>
      </c>
      <c r="J64" s="66">
        <f t="shared" si="20"/>
        <v>0</v>
      </c>
      <c r="K64" s="66">
        <f t="shared" si="20"/>
        <v>0</v>
      </c>
      <c r="L64" s="66">
        <f t="shared" si="20"/>
        <v>0</v>
      </c>
      <c r="M64" s="66">
        <f t="shared" si="20"/>
        <v>0</v>
      </c>
      <c r="N64" s="66">
        <f t="shared" si="20"/>
        <v>0</v>
      </c>
      <c r="O64" s="120">
        <f>SUM(O65:O66)</f>
        <v>0</v>
      </c>
    </row>
    <row r="65" spans="1:15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>
        <f>IFERROR(N65/$N$18*100,"0.00")</f>
        <v>0</v>
      </c>
    </row>
    <row r="66" spans="1:15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>
        <f>IFERROR(N66/$N$18*100,"0.00")</f>
        <v>0</v>
      </c>
    </row>
    <row r="67" spans="1:15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66">
        <f t="shared" ref="G67:N67" si="21">SUM(G68:G69)</f>
        <v>0</v>
      </c>
      <c r="H67" s="66">
        <f t="shared" si="21"/>
        <v>0</v>
      </c>
      <c r="I67" s="66">
        <f t="shared" si="21"/>
        <v>0</v>
      </c>
      <c r="J67" s="66">
        <f t="shared" si="21"/>
        <v>0</v>
      </c>
      <c r="K67" s="66">
        <f t="shared" si="21"/>
        <v>0</v>
      </c>
      <c r="L67" s="66">
        <f t="shared" si="21"/>
        <v>0</v>
      </c>
      <c r="M67" s="66">
        <f t="shared" si="21"/>
        <v>0</v>
      </c>
      <c r="N67" s="66">
        <f t="shared" si="21"/>
        <v>0</v>
      </c>
      <c r="O67" s="120">
        <f>SUM(O68:O69)</f>
        <v>0</v>
      </c>
    </row>
    <row r="68" spans="1:15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/>
      <c r="K68" s="55"/>
      <c r="L68" s="55"/>
      <c r="M68" s="55"/>
      <c r="N68" s="55">
        <f>SUBTOTAL(9,G68:M68)</f>
        <v>0</v>
      </c>
      <c r="O68" s="110">
        <f>IFERROR(N68/$N$18*100,"0.00")</f>
        <v>0</v>
      </c>
    </row>
    <row r="69" spans="1:15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>
        <f>IFERROR(N69/$N$18*100,"0.00")</f>
        <v>0</v>
      </c>
    </row>
    <row r="70" spans="1:15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344">
        <f t="shared" ref="G70:N70" si="22">G71+G73</f>
        <v>0</v>
      </c>
      <c r="H70" s="344">
        <f t="shared" si="22"/>
        <v>0</v>
      </c>
      <c r="I70" s="344">
        <f t="shared" si="22"/>
        <v>0</v>
      </c>
      <c r="J70" s="344">
        <f t="shared" si="22"/>
        <v>0</v>
      </c>
      <c r="K70" s="344">
        <f t="shared" si="22"/>
        <v>0</v>
      </c>
      <c r="L70" s="344">
        <f t="shared" si="22"/>
        <v>0</v>
      </c>
      <c r="M70" s="344">
        <f t="shared" si="22"/>
        <v>0</v>
      </c>
      <c r="N70" s="344">
        <f t="shared" si="22"/>
        <v>0</v>
      </c>
      <c r="O70" s="119">
        <f>O71+O73</f>
        <v>0</v>
      </c>
    </row>
    <row r="71" spans="1:15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66">
        <f t="shared" ref="G71:O71" si="23">G72</f>
        <v>0</v>
      </c>
      <c r="H71" s="66">
        <f t="shared" si="23"/>
        <v>0</v>
      </c>
      <c r="I71" s="66">
        <f t="shared" si="23"/>
        <v>0</v>
      </c>
      <c r="J71" s="66">
        <f t="shared" si="23"/>
        <v>0</v>
      </c>
      <c r="K71" s="66">
        <f t="shared" si="23"/>
        <v>0</v>
      </c>
      <c r="L71" s="66">
        <f t="shared" si="23"/>
        <v>0</v>
      </c>
      <c r="M71" s="66">
        <f t="shared" si="23"/>
        <v>0</v>
      </c>
      <c r="N71" s="66">
        <f t="shared" si="23"/>
        <v>0</v>
      </c>
      <c r="O71" s="120">
        <f t="shared" si="23"/>
        <v>0</v>
      </c>
    </row>
    <row r="72" spans="1:15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>
        <f>IFERROR(N72/$N$18*100,"0.00")</f>
        <v>0</v>
      </c>
    </row>
    <row r="73" spans="1:15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66">
        <f t="shared" ref="G73:N73" si="24">SUM(G74:G77)</f>
        <v>0</v>
      </c>
      <c r="H73" s="66">
        <f t="shared" si="24"/>
        <v>0</v>
      </c>
      <c r="I73" s="66">
        <f t="shared" si="24"/>
        <v>0</v>
      </c>
      <c r="J73" s="66">
        <f t="shared" si="24"/>
        <v>0</v>
      </c>
      <c r="K73" s="66">
        <f t="shared" si="24"/>
        <v>0</v>
      </c>
      <c r="L73" s="66">
        <f t="shared" si="24"/>
        <v>0</v>
      </c>
      <c r="M73" s="66">
        <f t="shared" si="24"/>
        <v>0</v>
      </c>
      <c r="N73" s="66">
        <f t="shared" si="24"/>
        <v>0</v>
      </c>
      <c r="O73" s="120">
        <f>SUM(O74:O77)</f>
        <v>0</v>
      </c>
    </row>
    <row r="74" spans="1:15" ht="12.75" x14ac:dyDescent="0.2">
      <c r="A74" s="111">
        <v>2</v>
      </c>
      <c r="B74" s="112">
        <v>1</v>
      </c>
      <c r="C74" s="112">
        <v>4</v>
      </c>
      <c r="D74" s="112">
        <v>2</v>
      </c>
      <c r="E74" s="112" t="s">
        <v>309</v>
      </c>
      <c r="F74" s="130" t="s">
        <v>111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>
        <f>IFERROR(N74/$N$18*100,"0.00")</f>
        <v>0</v>
      </c>
    </row>
    <row r="75" spans="1:15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>
        <f>IFERROR(N75/$N$18*100,"0.00")</f>
        <v>0</v>
      </c>
    </row>
    <row r="76" spans="1:15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>
        <f>IFERROR(N76/$N$18*100,"0.00")</f>
        <v>0</v>
      </c>
    </row>
    <row r="77" spans="1:15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>
        <f>IFERROR(N77/$N$18*100,"0.00")</f>
        <v>0</v>
      </c>
    </row>
    <row r="78" spans="1:15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344">
        <f t="shared" ref="G78:N78" si="25">G79+G81+G83+G85</f>
        <v>7111481.9017000003</v>
      </c>
      <c r="H78" s="344">
        <f t="shared" si="25"/>
        <v>4115428.6226569996</v>
      </c>
      <c r="I78" s="344">
        <f t="shared" si="25"/>
        <v>13770598.601770999</v>
      </c>
      <c r="J78" s="344">
        <f t="shared" si="25"/>
        <v>2013665.323571</v>
      </c>
      <c r="K78" s="344">
        <f t="shared" si="25"/>
        <v>1818606.611756</v>
      </c>
      <c r="L78" s="344">
        <f t="shared" si="25"/>
        <v>1198669.7881840002</v>
      </c>
      <c r="M78" s="344">
        <f t="shared" si="25"/>
        <v>19841361.921216</v>
      </c>
      <c r="N78" s="344">
        <f t="shared" si="25"/>
        <v>49869812.770854995</v>
      </c>
      <c r="O78" s="119">
        <f>O79+O81+O83+O85</f>
        <v>8.6726328230612708</v>
      </c>
    </row>
    <row r="79" spans="1:15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66">
        <f t="shared" ref="G79:O79" si="26">G80</f>
        <v>3297606.7157000001</v>
      </c>
      <c r="H79" s="66">
        <f t="shared" si="26"/>
        <v>1908331.519597</v>
      </c>
      <c r="I79" s="66">
        <f t="shared" si="26"/>
        <v>6385450.8885909999</v>
      </c>
      <c r="J79" s="66">
        <f t="shared" si="26"/>
        <v>933740.16639100004</v>
      </c>
      <c r="K79" s="66">
        <f t="shared" si="26"/>
        <v>843291.09727600007</v>
      </c>
      <c r="L79" s="66">
        <f t="shared" si="26"/>
        <v>555825.29746400006</v>
      </c>
      <c r="M79" s="66">
        <f t="shared" si="26"/>
        <v>9200474.5599360019</v>
      </c>
      <c r="N79" s="66">
        <f t="shared" si="26"/>
        <v>23124720.244955003</v>
      </c>
      <c r="O79" s="120">
        <f t="shared" si="26"/>
        <v>4.0215151547092489</v>
      </c>
    </row>
    <row r="80" spans="1:15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>
        <f t="shared" ref="G80:M80" si="27">+G29*0.0709</f>
        <v>3297606.7157000001</v>
      </c>
      <c r="H80" s="55">
        <f t="shared" si="27"/>
        <v>1908331.519597</v>
      </c>
      <c r="I80" s="55">
        <f t="shared" si="27"/>
        <v>6385450.8885909999</v>
      </c>
      <c r="J80" s="55">
        <f t="shared" si="27"/>
        <v>933740.16639100004</v>
      </c>
      <c r="K80" s="55">
        <f t="shared" si="27"/>
        <v>843291.09727600007</v>
      </c>
      <c r="L80" s="55">
        <f t="shared" si="27"/>
        <v>555825.29746400006</v>
      </c>
      <c r="M80" s="55">
        <f t="shared" si="27"/>
        <v>9200474.5599360019</v>
      </c>
      <c r="N80" s="55">
        <f>SUBTOTAL(9,G80:M80)</f>
        <v>23124720.244955003</v>
      </c>
      <c r="O80" s="110">
        <f>IFERROR(N80/$N$18*100,"0.00")</f>
        <v>4.0215151547092489</v>
      </c>
    </row>
    <row r="81" spans="1:15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66">
        <f t="shared" ref="G81:O81" si="28">G82</f>
        <v>3302257.7829999998</v>
      </c>
      <c r="H81" s="66">
        <f t="shared" si="28"/>
        <v>1911023.1014299998</v>
      </c>
      <c r="I81" s="66">
        <f t="shared" si="28"/>
        <v>6394457.1662899991</v>
      </c>
      <c r="J81" s="66">
        <f t="shared" si="28"/>
        <v>935057.14828999992</v>
      </c>
      <c r="K81" s="66">
        <f t="shared" si="28"/>
        <v>844480.50643999991</v>
      </c>
      <c r="L81" s="66">
        <f t="shared" si="28"/>
        <v>556609.25415999989</v>
      </c>
      <c r="M81" s="66">
        <f t="shared" si="28"/>
        <v>9213451.2518399991</v>
      </c>
      <c r="N81" s="66">
        <f t="shared" si="28"/>
        <v>23157336.211449999</v>
      </c>
      <c r="O81" s="120">
        <f t="shared" si="28"/>
        <v>4.0271872494267509</v>
      </c>
    </row>
    <row r="82" spans="1:15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>
        <f t="shared" ref="G82:M82" si="29">+G29*0.071</f>
        <v>3302257.7829999998</v>
      </c>
      <c r="H82" s="55">
        <f t="shared" si="29"/>
        <v>1911023.1014299998</v>
      </c>
      <c r="I82" s="55">
        <f t="shared" si="29"/>
        <v>6394457.1662899991</v>
      </c>
      <c r="J82" s="55">
        <f t="shared" si="29"/>
        <v>935057.14828999992</v>
      </c>
      <c r="K82" s="55">
        <f t="shared" si="29"/>
        <v>844480.50643999991</v>
      </c>
      <c r="L82" s="55">
        <f t="shared" si="29"/>
        <v>556609.25415999989</v>
      </c>
      <c r="M82" s="55">
        <f t="shared" si="29"/>
        <v>9213451.2518399991</v>
      </c>
      <c r="N82" s="55">
        <f>SUBTOTAL(9,G82:M82)</f>
        <v>23157336.211449999</v>
      </c>
      <c r="O82" s="110">
        <f>IFERROR(N82/$N$18*100,"0.00")</f>
        <v>4.0271872494267509</v>
      </c>
    </row>
    <row r="83" spans="1:15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66">
        <f t="shared" ref="G83:O83" si="30">G84</f>
        <v>511617.40299999999</v>
      </c>
      <c r="H83" s="66">
        <f t="shared" si="30"/>
        <v>296074.00162999996</v>
      </c>
      <c r="I83" s="66">
        <f t="shared" si="30"/>
        <v>990690.54688999988</v>
      </c>
      <c r="J83" s="66">
        <f t="shared" si="30"/>
        <v>144868.00889</v>
      </c>
      <c r="K83" s="66">
        <f t="shared" si="30"/>
        <v>130835.00804</v>
      </c>
      <c r="L83" s="66">
        <f t="shared" si="30"/>
        <v>86235.23655999999</v>
      </c>
      <c r="M83" s="66">
        <f t="shared" si="30"/>
        <v>1427436.10944</v>
      </c>
      <c r="N83" s="66">
        <f t="shared" si="30"/>
        <v>3587756.3144499995</v>
      </c>
      <c r="O83" s="120">
        <f t="shared" si="30"/>
        <v>0.62393041892527124</v>
      </c>
    </row>
    <row r="84" spans="1:15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>
        <f t="shared" ref="G84:M84" si="31">+G29*0.011</f>
        <v>511617.40299999999</v>
      </c>
      <c r="H84" s="55">
        <f t="shared" si="31"/>
        <v>296074.00162999996</v>
      </c>
      <c r="I84" s="55">
        <f t="shared" si="31"/>
        <v>990690.54688999988</v>
      </c>
      <c r="J84" s="55">
        <f t="shared" si="31"/>
        <v>144868.00889</v>
      </c>
      <c r="K84" s="55">
        <f t="shared" si="31"/>
        <v>130835.00804</v>
      </c>
      <c r="L84" s="55">
        <f t="shared" si="31"/>
        <v>86235.23655999999</v>
      </c>
      <c r="M84" s="55">
        <f t="shared" si="31"/>
        <v>1427436.10944</v>
      </c>
      <c r="N84" s="55">
        <f>SUBTOTAL(9,G84:M84)</f>
        <v>3587756.3144499995</v>
      </c>
      <c r="O84" s="110">
        <f>IFERROR(N84/$N$18*100,"0.00")</f>
        <v>0.62393041892527124</v>
      </c>
    </row>
    <row r="85" spans="1:15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66">
        <f t="shared" ref="G85:O85" si="32">G86</f>
        <v>0</v>
      </c>
      <c r="H85" s="66">
        <f t="shared" si="32"/>
        <v>0</v>
      </c>
      <c r="I85" s="66">
        <f t="shared" si="32"/>
        <v>0</v>
      </c>
      <c r="J85" s="66">
        <f t="shared" si="32"/>
        <v>0</v>
      </c>
      <c r="K85" s="66">
        <f t="shared" si="32"/>
        <v>0</v>
      </c>
      <c r="L85" s="66">
        <f t="shared" si="32"/>
        <v>0</v>
      </c>
      <c r="M85" s="66">
        <f t="shared" si="32"/>
        <v>0</v>
      </c>
      <c r="N85" s="66">
        <f t="shared" si="32"/>
        <v>0</v>
      </c>
      <c r="O85" s="120">
        <f t="shared" si="32"/>
        <v>0</v>
      </c>
    </row>
    <row r="86" spans="1:15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/>
      <c r="K86" s="55"/>
      <c r="L86" s="55"/>
      <c r="M86" s="55"/>
      <c r="N86" s="55">
        <f>SUBTOTAL(9,G86:M86)</f>
        <v>0</v>
      </c>
      <c r="O86" s="110">
        <f>IFERROR(N86/$N$18*100,"0.00")</f>
        <v>0</v>
      </c>
    </row>
    <row r="87" spans="1:15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345">
        <f t="shared" ref="G87:N87" si="33">+G88+G106+G111+G116+G125+G146+G165+G183</f>
        <v>1454250</v>
      </c>
      <c r="H87" s="345">
        <f t="shared" si="33"/>
        <v>1794750</v>
      </c>
      <c r="I87" s="345">
        <f t="shared" si="33"/>
        <v>6628500</v>
      </c>
      <c r="J87" s="345">
        <f t="shared" si="33"/>
        <v>1037250</v>
      </c>
      <c r="K87" s="345">
        <f t="shared" si="33"/>
        <v>591250</v>
      </c>
      <c r="L87" s="345">
        <f t="shared" si="33"/>
        <v>724750</v>
      </c>
      <c r="M87" s="345">
        <f t="shared" si="33"/>
        <v>16456658.280000001</v>
      </c>
      <c r="N87" s="345">
        <f t="shared" si="33"/>
        <v>28697408.280000001</v>
      </c>
      <c r="O87" s="118">
        <f>+O88+O106+O111+O116+O125+O146+O165+O183</f>
        <v>4.9906360412760638</v>
      </c>
    </row>
    <row r="88" spans="1:15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344">
        <f t="shared" ref="G88:N88" si="34">+G89+G91+G93+G95+G97+G99+G102+G104</f>
        <v>374250</v>
      </c>
      <c r="H88" s="344">
        <f t="shared" si="34"/>
        <v>124750</v>
      </c>
      <c r="I88" s="344">
        <f t="shared" si="34"/>
        <v>748500</v>
      </c>
      <c r="J88" s="344">
        <f t="shared" si="34"/>
        <v>124750</v>
      </c>
      <c r="K88" s="344">
        <f t="shared" si="34"/>
        <v>100000</v>
      </c>
      <c r="L88" s="344">
        <f t="shared" si="34"/>
        <v>24750</v>
      </c>
      <c r="M88" s="344">
        <f t="shared" si="34"/>
        <v>1878000</v>
      </c>
      <c r="N88" s="344">
        <f t="shared" si="34"/>
        <v>3375000</v>
      </c>
      <c r="O88" s="119">
        <f>+O89+O91+O93+O95+O97+O99+O102+O104</f>
        <v>0.58693093379604366</v>
      </c>
    </row>
    <row r="89" spans="1:15" ht="12.75" x14ac:dyDescent="0.2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119</v>
      </c>
      <c r="G89" s="66">
        <f t="shared" ref="G89:O89" si="35">G90</f>
        <v>0</v>
      </c>
      <c r="H89" s="66">
        <f t="shared" si="35"/>
        <v>0</v>
      </c>
      <c r="I89" s="66">
        <f t="shared" si="35"/>
        <v>0</v>
      </c>
      <c r="J89" s="66">
        <f t="shared" si="35"/>
        <v>0</v>
      </c>
      <c r="K89" s="66">
        <f t="shared" si="35"/>
        <v>0</v>
      </c>
      <c r="L89" s="66">
        <f t="shared" si="35"/>
        <v>0</v>
      </c>
      <c r="M89" s="66">
        <f t="shared" si="35"/>
        <v>0</v>
      </c>
      <c r="N89" s="66">
        <f t="shared" si="35"/>
        <v>0</v>
      </c>
      <c r="O89" s="120">
        <f t="shared" si="35"/>
        <v>0</v>
      </c>
    </row>
    <row r="90" spans="1:15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/>
      <c r="K90" s="55"/>
      <c r="L90" s="55"/>
      <c r="M90" s="55"/>
      <c r="N90" s="55">
        <f>SUBTOTAL(9,G90:M90)</f>
        <v>0</v>
      </c>
      <c r="O90" s="110">
        <f>IFERROR(N90/$N$18*100,"0.00")</f>
        <v>0</v>
      </c>
    </row>
    <row r="91" spans="1:15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66">
        <f t="shared" ref="G91:O91" si="36">G92</f>
        <v>0</v>
      </c>
      <c r="H91" s="66">
        <f t="shared" si="36"/>
        <v>0</v>
      </c>
      <c r="I91" s="66">
        <f t="shared" si="36"/>
        <v>0</v>
      </c>
      <c r="J91" s="66">
        <f t="shared" si="36"/>
        <v>0</v>
      </c>
      <c r="K91" s="66">
        <f t="shared" si="36"/>
        <v>0</v>
      </c>
      <c r="L91" s="66">
        <f t="shared" si="36"/>
        <v>0</v>
      </c>
      <c r="M91" s="66">
        <f t="shared" si="36"/>
        <v>0</v>
      </c>
      <c r="N91" s="66">
        <f t="shared" si="36"/>
        <v>0</v>
      </c>
      <c r="O91" s="120">
        <f t="shared" si="36"/>
        <v>0</v>
      </c>
    </row>
    <row r="92" spans="1:15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/>
      <c r="K92" s="55"/>
      <c r="L92" s="55"/>
      <c r="M92" s="55"/>
      <c r="N92" s="55">
        <f>SUBTOTAL(9,G92:M92)</f>
        <v>0</v>
      </c>
      <c r="O92" s="110">
        <f>IFERROR(N92/$N$18*100,"0.00")</f>
        <v>0</v>
      </c>
    </row>
    <row r="93" spans="1:15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66">
        <f t="shared" ref="G93:O93" si="37">G94</f>
        <v>374250</v>
      </c>
      <c r="H93" s="66">
        <f t="shared" si="37"/>
        <v>124750</v>
      </c>
      <c r="I93" s="66">
        <f t="shared" si="37"/>
        <v>748500</v>
      </c>
      <c r="J93" s="66">
        <f t="shared" si="37"/>
        <v>124750</v>
      </c>
      <c r="K93" s="66">
        <f t="shared" si="37"/>
        <v>100000</v>
      </c>
      <c r="L93" s="66">
        <f t="shared" si="37"/>
        <v>24750</v>
      </c>
      <c r="M93" s="66">
        <f t="shared" si="37"/>
        <v>998000</v>
      </c>
      <c r="N93" s="66">
        <f t="shared" si="37"/>
        <v>2495000</v>
      </c>
      <c r="O93" s="120">
        <f t="shared" si="37"/>
        <v>0.43389412735440858</v>
      </c>
    </row>
    <row r="94" spans="1:15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>
        <v>374250</v>
      </c>
      <c r="H94" s="55">
        <v>124750</v>
      </c>
      <c r="I94" s="55">
        <v>748500</v>
      </c>
      <c r="J94" s="55">
        <v>124750</v>
      </c>
      <c r="K94" s="55">
        <v>100000</v>
      </c>
      <c r="L94" s="55">
        <v>24750</v>
      </c>
      <c r="M94" s="55">
        <v>998000</v>
      </c>
      <c r="N94" s="55">
        <f>SUBTOTAL(9,G94:M94)</f>
        <v>2495000</v>
      </c>
      <c r="O94" s="110">
        <f>IFERROR(N94/$N$18*100,"0.00")</f>
        <v>0.43389412735440858</v>
      </c>
    </row>
    <row r="95" spans="1:15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66">
        <f t="shared" ref="G95:O95" si="38">G96</f>
        <v>0</v>
      </c>
      <c r="H95" s="66">
        <f t="shared" si="38"/>
        <v>0</v>
      </c>
      <c r="I95" s="66">
        <f t="shared" si="38"/>
        <v>0</v>
      </c>
      <c r="J95" s="66">
        <f t="shared" si="38"/>
        <v>0</v>
      </c>
      <c r="K95" s="66">
        <f t="shared" si="38"/>
        <v>0</v>
      </c>
      <c r="L95" s="66">
        <f t="shared" si="38"/>
        <v>0</v>
      </c>
      <c r="M95" s="66">
        <f t="shared" si="38"/>
        <v>0</v>
      </c>
      <c r="N95" s="66">
        <f t="shared" si="38"/>
        <v>0</v>
      </c>
      <c r="O95" s="120">
        <f t="shared" si="38"/>
        <v>0</v>
      </c>
    </row>
    <row r="96" spans="1:15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>
        <f>IFERROR(N96/$N$18*100,"0.00")</f>
        <v>0</v>
      </c>
    </row>
    <row r="97" spans="1:15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66">
        <f t="shared" ref="G97:O97" si="39">G98</f>
        <v>0</v>
      </c>
      <c r="H97" s="66">
        <f t="shared" si="39"/>
        <v>0</v>
      </c>
      <c r="I97" s="66">
        <f t="shared" si="39"/>
        <v>0</v>
      </c>
      <c r="J97" s="66">
        <f t="shared" si="39"/>
        <v>0</v>
      </c>
      <c r="K97" s="66">
        <f t="shared" si="39"/>
        <v>0</v>
      </c>
      <c r="L97" s="66">
        <f t="shared" si="39"/>
        <v>0</v>
      </c>
      <c r="M97" s="66">
        <f t="shared" si="39"/>
        <v>480000</v>
      </c>
      <c r="N97" s="66">
        <f t="shared" si="39"/>
        <v>480000</v>
      </c>
      <c r="O97" s="120">
        <f t="shared" si="39"/>
        <v>8.3474621695437318E-2</v>
      </c>
    </row>
    <row r="98" spans="1:15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/>
      <c r="I98" s="55"/>
      <c r="J98" s="55"/>
      <c r="K98" s="55"/>
      <c r="L98" s="55"/>
      <c r="M98" s="55">
        <v>480000</v>
      </c>
      <c r="N98" s="55">
        <f>SUBTOTAL(9,G98:M98)</f>
        <v>480000</v>
      </c>
      <c r="O98" s="110">
        <f>IFERROR(N98/$N$18*100,"0.00")</f>
        <v>8.3474621695437318E-2</v>
      </c>
    </row>
    <row r="99" spans="1:15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66">
        <f t="shared" ref="G99:N99" si="40">G100+G101</f>
        <v>0</v>
      </c>
      <c r="H99" s="66">
        <f t="shared" si="40"/>
        <v>0</v>
      </c>
      <c r="I99" s="66">
        <f t="shared" si="40"/>
        <v>0</v>
      </c>
      <c r="J99" s="66">
        <f t="shared" si="40"/>
        <v>0</v>
      </c>
      <c r="K99" s="66">
        <f t="shared" si="40"/>
        <v>0</v>
      </c>
      <c r="L99" s="66">
        <f t="shared" si="40"/>
        <v>0</v>
      </c>
      <c r="M99" s="66">
        <f t="shared" si="40"/>
        <v>0</v>
      </c>
      <c r="N99" s="66">
        <f t="shared" si="40"/>
        <v>0</v>
      </c>
      <c r="O99" s="120">
        <f>O100+O101</f>
        <v>0</v>
      </c>
    </row>
    <row r="100" spans="1:15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66"/>
      <c r="K100" s="66"/>
      <c r="L100" s="66"/>
      <c r="M100" s="66"/>
      <c r="N100" s="55">
        <f>SUBTOTAL(9,G100:M100)</f>
        <v>0</v>
      </c>
      <c r="O100" s="110">
        <f>IFERROR(N100/$N$18*100,"0.00")</f>
        <v>0</v>
      </c>
    </row>
    <row r="101" spans="1:15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66"/>
      <c r="K101" s="66"/>
      <c r="L101" s="66"/>
      <c r="M101" s="66"/>
      <c r="N101" s="55">
        <f>SUBTOTAL(9,G101:M101)</f>
        <v>0</v>
      </c>
      <c r="O101" s="110">
        <f>IFERROR(N101/$N$18*100,"0.00")</f>
        <v>0</v>
      </c>
    </row>
    <row r="102" spans="1:15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66">
        <f t="shared" ref="G102:O102" si="41">G103</f>
        <v>0</v>
      </c>
      <c r="H102" s="66">
        <f t="shared" si="41"/>
        <v>0</v>
      </c>
      <c r="I102" s="66">
        <f t="shared" si="41"/>
        <v>0</v>
      </c>
      <c r="J102" s="66">
        <f t="shared" si="41"/>
        <v>0</v>
      </c>
      <c r="K102" s="66">
        <f t="shared" si="41"/>
        <v>0</v>
      </c>
      <c r="L102" s="66">
        <f t="shared" si="41"/>
        <v>0</v>
      </c>
      <c r="M102" s="66">
        <f t="shared" si="41"/>
        <v>0</v>
      </c>
      <c r="N102" s="66">
        <f t="shared" si="41"/>
        <v>0</v>
      </c>
      <c r="O102" s="120">
        <f t="shared" si="41"/>
        <v>0</v>
      </c>
    </row>
    <row r="103" spans="1:15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/>
      <c r="I103" s="55"/>
      <c r="J103" s="55"/>
      <c r="K103" s="55"/>
      <c r="L103" s="55"/>
      <c r="M103" s="55"/>
      <c r="N103" s="55">
        <f>SUBTOTAL(9,G103:M103)</f>
        <v>0</v>
      </c>
      <c r="O103" s="110">
        <f>IFERROR(N103/$N$18*100,"0.00")</f>
        <v>0</v>
      </c>
    </row>
    <row r="104" spans="1:15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66">
        <f t="shared" ref="G104:O104" si="42">G105</f>
        <v>0</v>
      </c>
      <c r="H104" s="66">
        <f t="shared" si="42"/>
        <v>0</v>
      </c>
      <c r="I104" s="66">
        <f t="shared" si="42"/>
        <v>0</v>
      </c>
      <c r="J104" s="66">
        <f t="shared" si="42"/>
        <v>0</v>
      </c>
      <c r="K104" s="66">
        <f t="shared" si="42"/>
        <v>0</v>
      </c>
      <c r="L104" s="66">
        <f t="shared" si="42"/>
        <v>0</v>
      </c>
      <c r="M104" s="66">
        <f t="shared" si="42"/>
        <v>400000</v>
      </c>
      <c r="N104" s="66">
        <f t="shared" si="42"/>
        <v>400000</v>
      </c>
      <c r="O104" s="120">
        <f t="shared" si="42"/>
        <v>6.9562184746197769E-2</v>
      </c>
    </row>
    <row r="105" spans="1:15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/>
      <c r="I105" s="55"/>
      <c r="J105" s="55"/>
      <c r="K105" s="55"/>
      <c r="L105" s="55"/>
      <c r="M105" s="55">
        <v>400000</v>
      </c>
      <c r="N105" s="55">
        <f>SUBTOTAL(9,G105:M105)</f>
        <v>400000</v>
      </c>
      <c r="O105" s="110">
        <f>IFERROR(N105/$N$18*100,"0.00")</f>
        <v>6.9562184746197769E-2</v>
      </c>
    </row>
    <row r="106" spans="1:15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344">
        <f t="shared" ref="G106:N106" si="43">+G107+G109</f>
        <v>650000</v>
      </c>
      <c r="H106" s="344">
        <f t="shared" si="43"/>
        <v>500000</v>
      </c>
      <c r="I106" s="344">
        <f t="shared" si="43"/>
        <v>500000</v>
      </c>
      <c r="J106" s="344">
        <f t="shared" si="43"/>
        <v>100000</v>
      </c>
      <c r="K106" s="344">
        <f t="shared" si="43"/>
        <v>100000</v>
      </c>
      <c r="L106" s="344">
        <f t="shared" si="43"/>
        <v>300000</v>
      </c>
      <c r="M106" s="344">
        <f t="shared" si="43"/>
        <v>1200000</v>
      </c>
      <c r="N106" s="344">
        <f t="shared" si="43"/>
        <v>3350000</v>
      </c>
      <c r="O106" s="119">
        <f>+O107+O109</f>
        <v>0.58258329724940627</v>
      </c>
    </row>
    <row r="107" spans="1:15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66">
        <f t="shared" ref="G107:O107" si="44">G108</f>
        <v>150000</v>
      </c>
      <c r="H107" s="66">
        <f t="shared" si="44"/>
        <v>0</v>
      </c>
      <c r="I107" s="66">
        <f t="shared" si="44"/>
        <v>0</v>
      </c>
      <c r="J107" s="66">
        <f t="shared" si="44"/>
        <v>0</v>
      </c>
      <c r="K107" s="66">
        <f t="shared" si="44"/>
        <v>0</v>
      </c>
      <c r="L107" s="66">
        <f t="shared" si="44"/>
        <v>0</v>
      </c>
      <c r="M107" s="66">
        <f t="shared" si="44"/>
        <v>200000</v>
      </c>
      <c r="N107" s="66">
        <f t="shared" si="44"/>
        <v>350000</v>
      </c>
      <c r="O107" s="120">
        <f t="shared" si="44"/>
        <v>6.0866911652923045E-2</v>
      </c>
    </row>
    <row r="108" spans="1:15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>
        <v>150000</v>
      </c>
      <c r="H108" s="55"/>
      <c r="I108" s="55"/>
      <c r="J108" s="55"/>
      <c r="K108" s="55"/>
      <c r="L108" s="55"/>
      <c r="M108" s="55">
        <v>200000</v>
      </c>
      <c r="N108" s="55">
        <f>SUBTOTAL(9,G108:M108)</f>
        <v>350000</v>
      </c>
      <c r="O108" s="110">
        <f>IFERROR(N108/$N$18*100,"0.00")</f>
        <v>6.0866911652923045E-2</v>
      </c>
    </row>
    <row r="109" spans="1:15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66">
        <f t="shared" ref="G109:O109" si="45">G110</f>
        <v>500000</v>
      </c>
      <c r="H109" s="66">
        <f t="shared" si="45"/>
        <v>500000</v>
      </c>
      <c r="I109" s="66">
        <f t="shared" si="45"/>
        <v>500000</v>
      </c>
      <c r="J109" s="66">
        <f t="shared" si="45"/>
        <v>100000</v>
      </c>
      <c r="K109" s="66">
        <f t="shared" si="45"/>
        <v>100000</v>
      </c>
      <c r="L109" s="66">
        <f t="shared" si="45"/>
        <v>300000</v>
      </c>
      <c r="M109" s="66">
        <f t="shared" si="45"/>
        <v>1000000</v>
      </c>
      <c r="N109" s="66">
        <f t="shared" si="45"/>
        <v>3000000</v>
      </c>
      <c r="O109" s="120">
        <f t="shared" si="45"/>
        <v>0.52171638559648326</v>
      </c>
    </row>
    <row r="110" spans="1:15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>
        <v>500000</v>
      </c>
      <c r="H110" s="55">
        <v>500000</v>
      </c>
      <c r="I110" s="55">
        <v>500000</v>
      </c>
      <c r="J110" s="55">
        <v>100000</v>
      </c>
      <c r="K110" s="55">
        <v>100000</v>
      </c>
      <c r="L110" s="55">
        <v>300000</v>
      </c>
      <c r="M110" s="55">
        <v>1000000</v>
      </c>
      <c r="N110" s="55">
        <f>SUBTOTAL(9,G110:M110)</f>
        <v>3000000</v>
      </c>
      <c r="O110" s="110">
        <f>IFERROR(N110/$N$18*100,"0.00")</f>
        <v>0.52171638559648326</v>
      </c>
    </row>
    <row r="111" spans="1:15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344">
        <f t="shared" ref="G111:N111" si="46">+G112+G114</f>
        <v>0</v>
      </c>
      <c r="H111" s="344">
        <f t="shared" si="46"/>
        <v>0</v>
      </c>
      <c r="I111" s="344">
        <f t="shared" si="46"/>
        <v>0</v>
      </c>
      <c r="J111" s="344">
        <f t="shared" si="46"/>
        <v>0</v>
      </c>
      <c r="K111" s="344">
        <f t="shared" si="46"/>
        <v>0</v>
      </c>
      <c r="L111" s="344">
        <f t="shared" si="46"/>
        <v>0</v>
      </c>
      <c r="M111" s="344">
        <f t="shared" si="46"/>
        <v>0</v>
      </c>
      <c r="N111" s="344">
        <f t="shared" si="46"/>
        <v>0</v>
      </c>
      <c r="O111" s="119">
        <f>+O112+O114</f>
        <v>0</v>
      </c>
    </row>
    <row r="112" spans="1:15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66">
        <f t="shared" ref="G112:O112" si="47">G113</f>
        <v>0</v>
      </c>
      <c r="H112" s="66">
        <f t="shared" si="47"/>
        <v>0</v>
      </c>
      <c r="I112" s="66">
        <f t="shared" si="47"/>
        <v>0</v>
      </c>
      <c r="J112" s="66">
        <f t="shared" si="47"/>
        <v>0</v>
      </c>
      <c r="K112" s="66">
        <f t="shared" si="47"/>
        <v>0</v>
      </c>
      <c r="L112" s="66">
        <f t="shared" si="47"/>
        <v>0</v>
      </c>
      <c r="M112" s="66">
        <f t="shared" si="47"/>
        <v>0</v>
      </c>
      <c r="N112" s="66">
        <f t="shared" si="47"/>
        <v>0</v>
      </c>
      <c r="O112" s="120">
        <f t="shared" si="47"/>
        <v>0</v>
      </c>
    </row>
    <row r="113" spans="1:15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/>
      <c r="K113" s="55"/>
      <c r="L113" s="55"/>
      <c r="M113" s="55"/>
      <c r="N113" s="55">
        <f>SUBTOTAL(9,G113:M113)</f>
        <v>0</v>
      </c>
      <c r="O113" s="110">
        <f>IFERROR(N113/$N$18*100,"0.00")</f>
        <v>0</v>
      </c>
    </row>
    <row r="114" spans="1:15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66">
        <f t="shared" ref="G114:O114" si="48">G115</f>
        <v>0</v>
      </c>
      <c r="H114" s="66">
        <f t="shared" si="48"/>
        <v>0</v>
      </c>
      <c r="I114" s="66">
        <f t="shared" si="48"/>
        <v>0</v>
      </c>
      <c r="J114" s="66">
        <f t="shared" si="48"/>
        <v>0</v>
      </c>
      <c r="K114" s="66">
        <f t="shared" si="48"/>
        <v>0</v>
      </c>
      <c r="L114" s="66">
        <f t="shared" si="48"/>
        <v>0</v>
      </c>
      <c r="M114" s="66">
        <f t="shared" si="48"/>
        <v>0</v>
      </c>
      <c r="N114" s="66">
        <f t="shared" si="48"/>
        <v>0</v>
      </c>
      <c r="O114" s="120">
        <f t="shared" si="48"/>
        <v>0</v>
      </c>
    </row>
    <row r="115" spans="1:15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/>
      <c r="K115" s="55"/>
      <c r="L115" s="55"/>
      <c r="M115" s="55"/>
      <c r="N115" s="55">
        <f>SUBTOTAL(9,G115:M115)</f>
        <v>0</v>
      </c>
      <c r="O115" s="110">
        <f>IFERROR(N115/$N$18*100,"0.00")</f>
        <v>0</v>
      </c>
    </row>
    <row r="116" spans="1:15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344">
        <f t="shared" ref="G116:N116" si="49">+G117+G119+G121+G123</f>
        <v>0</v>
      </c>
      <c r="H116" s="344">
        <f t="shared" si="49"/>
        <v>0</v>
      </c>
      <c r="I116" s="344">
        <f t="shared" si="49"/>
        <v>0</v>
      </c>
      <c r="J116" s="344">
        <f t="shared" si="49"/>
        <v>0</v>
      </c>
      <c r="K116" s="344">
        <f t="shared" si="49"/>
        <v>0</v>
      </c>
      <c r="L116" s="344">
        <f t="shared" si="49"/>
        <v>0</v>
      </c>
      <c r="M116" s="344">
        <f t="shared" si="49"/>
        <v>192000</v>
      </c>
      <c r="N116" s="344">
        <f t="shared" si="49"/>
        <v>192000</v>
      </c>
      <c r="O116" s="119">
        <f>+O117+O119+O121+O123</f>
        <v>3.3389848678174926E-2</v>
      </c>
    </row>
    <row r="117" spans="1:15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66">
        <f t="shared" ref="G117:O117" si="50">G118</f>
        <v>0</v>
      </c>
      <c r="H117" s="66">
        <f t="shared" si="50"/>
        <v>0</v>
      </c>
      <c r="I117" s="66">
        <f t="shared" si="50"/>
        <v>0</v>
      </c>
      <c r="J117" s="66">
        <f t="shared" si="50"/>
        <v>0</v>
      </c>
      <c r="K117" s="66">
        <f t="shared" si="50"/>
        <v>0</v>
      </c>
      <c r="L117" s="66">
        <f t="shared" si="50"/>
        <v>0</v>
      </c>
      <c r="M117" s="66">
        <f t="shared" si="50"/>
        <v>0</v>
      </c>
      <c r="N117" s="66">
        <f t="shared" si="50"/>
        <v>0</v>
      </c>
      <c r="O117" s="120">
        <f t="shared" si="50"/>
        <v>0</v>
      </c>
    </row>
    <row r="118" spans="1:15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/>
      <c r="K118" s="55"/>
      <c r="L118" s="55"/>
      <c r="M118" s="55"/>
      <c r="N118" s="55">
        <f>SUBTOTAL(9,G118:M118)</f>
        <v>0</v>
      </c>
      <c r="O118" s="110">
        <f>IFERROR(N118/$N$18*100,"0.00")</f>
        <v>0</v>
      </c>
    </row>
    <row r="119" spans="1:15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66">
        <f t="shared" ref="G119:O119" si="51">G120</f>
        <v>0</v>
      </c>
      <c r="H119" s="66">
        <f t="shared" si="51"/>
        <v>0</v>
      </c>
      <c r="I119" s="66">
        <f t="shared" si="51"/>
        <v>0</v>
      </c>
      <c r="J119" s="66">
        <f t="shared" si="51"/>
        <v>0</v>
      </c>
      <c r="K119" s="66">
        <f t="shared" si="51"/>
        <v>0</v>
      </c>
      <c r="L119" s="66">
        <f t="shared" si="51"/>
        <v>0</v>
      </c>
      <c r="M119" s="66">
        <f t="shared" si="51"/>
        <v>192000</v>
      </c>
      <c r="N119" s="66">
        <f t="shared" si="51"/>
        <v>192000</v>
      </c>
      <c r="O119" s="120">
        <f t="shared" si="51"/>
        <v>3.3389848678174926E-2</v>
      </c>
    </row>
    <row r="120" spans="1:15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/>
      <c r="I120" s="55"/>
      <c r="J120" s="55"/>
      <c r="K120" s="55"/>
      <c r="L120" s="55"/>
      <c r="M120" s="55">
        <v>192000</v>
      </c>
      <c r="N120" s="55">
        <f>SUBTOTAL(9,G120:M120)</f>
        <v>192000</v>
      </c>
      <c r="O120" s="110">
        <f>IFERROR(N120/$N$18*100,"0.00")</f>
        <v>3.3389848678174926E-2</v>
      </c>
    </row>
    <row r="121" spans="1:15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66">
        <f t="shared" ref="G121:O121" si="52">G122</f>
        <v>0</v>
      </c>
      <c r="H121" s="66">
        <f t="shared" si="52"/>
        <v>0</v>
      </c>
      <c r="I121" s="66">
        <f t="shared" si="52"/>
        <v>0</v>
      </c>
      <c r="J121" s="66">
        <f t="shared" si="52"/>
        <v>0</v>
      </c>
      <c r="K121" s="66">
        <f t="shared" si="52"/>
        <v>0</v>
      </c>
      <c r="L121" s="66">
        <f t="shared" si="52"/>
        <v>0</v>
      </c>
      <c r="M121" s="66">
        <f t="shared" si="52"/>
        <v>0</v>
      </c>
      <c r="N121" s="66">
        <f t="shared" si="52"/>
        <v>0</v>
      </c>
      <c r="O121" s="120">
        <f t="shared" si="52"/>
        <v>0</v>
      </c>
    </row>
    <row r="122" spans="1:15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>
        <f>IFERROR(N122/$N$18*100,"0.00")</f>
        <v>0</v>
      </c>
    </row>
    <row r="123" spans="1:15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66">
        <f t="shared" ref="G123:O123" si="53">G124</f>
        <v>0</v>
      </c>
      <c r="H123" s="66">
        <f t="shared" si="53"/>
        <v>0</v>
      </c>
      <c r="I123" s="66">
        <f t="shared" si="53"/>
        <v>0</v>
      </c>
      <c r="J123" s="66">
        <f t="shared" si="53"/>
        <v>0</v>
      </c>
      <c r="K123" s="66">
        <f t="shared" si="53"/>
        <v>0</v>
      </c>
      <c r="L123" s="66">
        <f t="shared" si="53"/>
        <v>0</v>
      </c>
      <c r="M123" s="66">
        <f t="shared" si="53"/>
        <v>0</v>
      </c>
      <c r="N123" s="66">
        <f t="shared" si="53"/>
        <v>0</v>
      </c>
      <c r="O123" s="120">
        <f t="shared" si="53"/>
        <v>0</v>
      </c>
    </row>
    <row r="124" spans="1:15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>
        <f>IFERROR(N124/$N$18*100,"0.00")</f>
        <v>0</v>
      </c>
    </row>
    <row r="125" spans="1:15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344">
        <f t="shared" ref="G125:N125" si="54">+G126+G128+G130+G136+G138+G140+G142+G144</f>
        <v>0</v>
      </c>
      <c r="H125" s="344">
        <f t="shared" si="54"/>
        <v>0</v>
      </c>
      <c r="I125" s="344">
        <f t="shared" si="54"/>
        <v>150000</v>
      </c>
      <c r="J125" s="344">
        <f t="shared" si="54"/>
        <v>0</v>
      </c>
      <c r="K125" s="344">
        <f t="shared" si="54"/>
        <v>0</v>
      </c>
      <c r="L125" s="344">
        <f t="shared" si="54"/>
        <v>0</v>
      </c>
      <c r="M125" s="344">
        <f t="shared" si="54"/>
        <v>50000</v>
      </c>
      <c r="N125" s="344">
        <f t="shared" si="54"/>
        <v>200000</v>
      </c>
      <c r="O125" s="119">
        <f>+O126+O128+O130+O136+O138+O140+O142+O144</f>
        <v>3.4781092373098885E-2</v>
      </c>
    </row>
    <row r="126" spans="1:15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66">
        <f t="shared" ref="G126:O126" si="55">G127</f>
        <v>0</v>
      </c>
      <c r="H126" s="66">
        <f t="shared" si="55"/>
        <v>0</v>
      </c>
      <c r="I126" s="66">
        <f t="shared" si="55"/>
        <v>0</v>
      </c>
      <c r="J126" s="66">
        <f t="shared" si="55"/>
        <v>0</v>
      </c>
      <c r="K126" s="66">
        <f t="shared" si="55"/>
        <v>0</v>
      </c>
      <c r="L126" s="66">
        <f t="shared" si="55"/>
        <v>0</v>
      </c>
      <c r="M126" s="66">
        <f t="shared" si="55"/>
        <v>0</v>
      </c>
      <c r="N126" s="66">
        <f t="shared" si="55"/>
        <v>0</v>
      </c>
      <c r="O126" s="120">
        <f t="shared" si="55"/>
        <v>0</v>
      </c>
    </row>
    <row r="127" spans="1:15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>
        <f>IFERROR(N127/$N$18*100,"0.00")</f>
        <v>0</v>
      </c>
    </row>
    <row r="128" spans="1:15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66">
        <f t="shared" ref="G128:O128" si="56">G129</f>
        <v>0</v>
      </c>
      <c r="H128" s="66">
        <f t="shared" si="56"/>
        <v>0</v>
      </c>
      <c r="I128" s="66">
        <f t="shared" si="56"/>
        <v>0</v>
      </c>
      <c r="J128" s="66">
        <f t="shared" si="56"/>
        <v>0</v>
      </c>
      <c r="K128" s="66">
        <f t="shared" si="56"/>
        <v>0</v>
      </c>
      <c r="L128" s="66">
        <f t="shared" si="56"/>
        <v>0</v>
      </c>
      <c r="M128" s="66">
        <f t="shared" si="56"/>
        <v>0</v>
      </c>
      <c r="N128" s="66">
        <f t="shared" si="56"/>
        <v>0</v>
      </c>
      <c r="O128" s="120">
        <f t="shared" si="56"/>
        <v>0</v>
      </c>
    </row>
    <row r="129" spans="1:15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>
        <f>IFERROR(N129/$N$18*100,"0.00")</f>
        <v>0</v>
      </c>
    </row>
    <row r="130" spans="1:15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66">
        <f t="shared" ref="G130:N130" si="57">SUM(G131:G135)</f>
        <v>0</v>
      </c>
      <c r="H130" s="66">
        <f t="shared" si="57"/>
        <v>0</v>
      </c>
      <c r="I130" s="66">
        <f t="shared" si="57"/>
        <v>150000</v>
      </c>
      <c r="J130" s="66">
        <f t="shared" si="57"/>
        <v>0</v>
      </c>
      <c r="K130" s="66">
        <f t="shared" si="57"/>
        <v>0</v>
      </c>
      <c r="L130" s="66">
        <f t="shared" si="57"/>
        <v>0</v>
      </c>
      <c r="M130" s="66">
        <f t="shared" si="57"/>
        <v>0</v>
      </c>
      <c r="N130" s="66">
        <f t="shared" si="57"/>
        <v>150000</v>
      </c>
      <c r="O130" s="120">
        <f>SUM(O131:O135)</f>
        <v>2.608581927982416E-2</v>
      </c>
    </row>
    <row r="131" spans="1:15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>
        <f>IFERROR(N131/$N$18*100,"0.00")</f>
        <v>0</v>
      </c>
    </row>
    <row r="132" spans="1:15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/>
      <c r="K132" s="55"/>
      <c r="L132" s="55"/>
      <c r="M132" s="55"/>
      <c r="N132" s="55">
        <f>SUBTOTAL(9,G132:M132)</f>
        <v>0</v>
      </c>
      <c r="O132" s="110">
        <f>IFERROR(N132/$N$18*100,"0.00")</f>
        <v>0</v>
      </c>
    </row>
    <row r="133" spans="1:15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>
        <f>IFERROR(N133/$N$18*100,"0.00")</f>
        <v>0</v>
      </c>
    </row>
    <row r="134" spans="1:15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>
        <f>IFERROR(N134/$N$18*100,"0.00")</f>
        <v>0</v>
      </c>
    </row>
    <row r="135" spans="1:15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/>
      <c r="I135" s="55">
        <v>150000</v>
      </c>
      <c r="J135" s="55"/>
      <c r="K135" s="55"/>
      <c r="L135" s="55"/>
      <c r="M135" s="55"/>
      <c r="N135" s="55">
        <f>SUBTOTAL(9,G135:M135)</f>
        <v>150000</v>
      </c>
      <c r="O135" s="110">
        <f>IFERROR(N135/$N$18*100,"0.00")</f>
        <v>2.608581927982416E-2</v>
      </c>
    </row>
    <row r="136" spans="1:15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66">
        <f t="shared" ref="G136:O136" si="58">G137</f>
        <v>0</v>
      </c>
      <c r="H136" s="66">
        <f t="shared" si="58"/>
        <v>0</v>
      </c>
      <c r="I136" s="66">
        <f t="shared" si="58"/>
        <v>0</v>
      </c>
      <c r="J136" s="66">
        <f t="shared" si="58"/>
        <v>0</v>
      </c>
      <c r="K136" s="66">
        <f t="shared" si="58"/>
        <v>0</v>
      </c>
      <c r="L136" s="66">
        <f t="shared" si="58"/>
        <v>0</v>
      </c>
      <c r="M136" s="66">
        <f t="shared" si="58"/>
        <v>50000</v>
      </c>
      <c r="N136" s="66">
        <f t="shared" si="58"/>
        <v>50000</v>
      </c>
      <c r="O136" s="120">
        <f t="shared" si="58"/>
        <v>8.6952730932747212E-3</v>
      </c>
    </row>
    <row r="137" spans="1:15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/>
      <c r="I137" s="55"/>
      <c r="J137" s="55"/>
      <c r="K137" s="55"/>
      <c r="L137" s="55"/>
      <c r="M137" s="55">
        <v>50000</v>
      </c>
      <c r="N137" s="55">
        <f>SUBTOTAL(9,G137:M137)</f>
        <v>50000</v>
      </c>
      <c r="O137" s="110">
        <f>IFERROR(N137/$N$18*100,"0.00")</f>
        <v>8.6952730932747212E-3</v>
      </c>
    </row>
    <row r="138" spans="1:15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66">
        <f t="shared" ref="G138:O138" si="59">+G139</f>
        <v>0</v>
      </c>
      <c r="H138" s="66">
        <f t="shared" si="59"/>
        <v>0</v>
      </c>
      <c r="I138" s="66">
        <f t="shared" si="59"/>
        <v>0</v>
      </c>
      <c r="J138" s="66">
        <f t="shared" si="59"/>
        <v>0</v>
      </c>
      <c r="K138" s="66">
        <f t="shared" si="59"/>
        <v>0</v>
      </c>
      <c r="L138" s="66">
        <f t="shared" si="59"/>
        <v>0</v>
      </c>
      <c r="M138" s="66">
        <f t="shared" si="59"/>
        <v>0</v>
      </c>
      <c r="N138" s="66">
        <f t="shared" si="59"/>
        <v>0</v>
      </c>
      <c r="O138" s="121">
        <f t="shared" si="59"/>
        <v>0</v>
      </c>
    </row>
    <row r="139" spans="1:15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>
        <f>IFERROR(N139/$N$18*100,"0.00")</f>
        <v>0</v>
      </c>
    </row>
    <row r="140" spans="1:15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66">
        <f t="shared" ref="G140:O140" si="60">G141</f>
        <v>0</v>
      </c>
      <c r="H140" s="66">
        <f t="shared" si="60"/>
        <v>0</v>
      </c>
      <c r="I140" s="66">
        <f t="shared" si="60"/>
        <v>0</v>
      </c>
      <c r="J140" s="66">
        <f t="shared" si="60"/>
        <v>0</v>
      </c>
      <c r="K140" s="66">
        <f t="shared" si="60"/>
        <v>0</v>
      </c>
      <c r="L140" s="66">
        <f t="shared" si="60"/>
        <v>0</v>
      </c>
      <c r="M140" s="66">
        <f t="shared" si="60"/>
        <v>0</v>
      </c>
      <c r="N140" s="66">
        <f t="shared" si="60"/>
        <v>0</v>
      </c>
      <c r="O140" s="120">
        <f t="shared" si="60"/>
        <v>0</v>
      </c>
    </row>
    <row r="141" spans="1:15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>
        <f>IFERROR(N141/$N$18*100,"0.00")</f>
        <v>0</v>
      </c>
    </row>
    <row r="142" spans="1:15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66">
        <f t="shared" ref="G142:O142" si="61">+G143</f>
        <v>0</v>
      </c>
      <c r="H142" s="66">
        <f t="shared" si="61"/>
        <v>0</v>
      </c>
      <c r="I142" s="66">
        <f t="shared" si="61"/>
        <v>0</v>
      </c>
      <c r="J142" s="66">
        <f t="shared" si="61"/>
        <v>0</v>
      </c>
      <c r="K142" s="66">
        <f t="shared" si="61"/>
        <v>0</v>
      </c>
      <c r="L142" s="66">
        <f t="shared" si="61"/>
        <v>0</v>
      </c>
      <c r="M142" s="66">
        <f t="shared" si="61"/>
        <v>0</v>
      </c>
      <c r="N142" s="66">
        <f t="shared" si="61"/>
        <v>0</v>
      </c>
      <c r="O142" s="121">
        <f t="shared" si="61"/>
        <v>0</v>
      </c>
    </row>
    <row r="143" spans="1:15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>
        <f>IFERROR(N143/$N$18*100,"0.00")</f>
        <v>0</v>
      </c>
    </row>
    <row r="144" spans="1:15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66">
        <f t="shared" ref="G144:O144" si="62">G145</f>
        <v>0</v>
      </c>
      <c r="H144" s="66">
        <f t="shared" si="62"/>
        <v>0</v>
      </c>
      <c r="I144" s="66">
        <f t="shared" si="62"/>
        <v>0</v>
      </c>
      <c r="J144" s="66">
        <f t="shared" si="62"/>
        <v>0</v>
      </c>
      <c r="K144" s="66">
        <f t="shared" si="62"/>
        <v>0</v>
      </c>
      <c r="L144" s="66">
        <f t="shared" si="62"/>
        <v>0</v>
      </c>
      <c r="M144" s="66">
        <f t="shared" si="62"/>
        <v>0</v>
      </c>
      <c r="N144" s="66">
        <f t="shared" si="62"/>
        <v>0</v>
      </c>
      <c r="O144" s="120">
        <f t="shared" si="62"/>
        <v>0</v>
      </c>
    </row>
    <row r="145" spans="1:15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/>
      <c r="K145" s="55"/>
      <c r="L145" s="55"/>
      <c r="M145" s="55"/>
      <c r="N145" s="55">
        <f>SUBTOTAL(9,G145:M145)</f>
        <v>0</v>
      </c>
      <c r="O145" s="110">
        <f>IFERROR(N145/$N$18*100,"0.00")</f>
        <v>0</v>
      </c>
    </row>
    <row r="146" spans="1:15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344">
        <f t="shared" ref="G146:N146" si="63">+G147+G149+G151+G153+G155+G157+G159+G161+G163</f>
        <v>0</v>
      </c>
      <c r="H146" s="344">
        <f t="shared" si="63"/>
        <v>0</v>
      </c>
      <c r="I146" s="344">
        <f t="shared" si="63"/>
        <v>0</v>
      </c>
      <c r="J146" s="344">
        <f t="shared" si="63"/>
        <v>0</v>
      </c>
      <c r="K146" s="344">
        <f t="shared" si="63"/>
        <v>0</v>
      </c>
      <c r="L146" s="344">
        <f t="shared" si="63"/>
        <v>0</v>
      </c>
      <c r="M146" s="344">
        <f t="shared" si="63"/>
        <v>120000</v>
      </c>
      <c r="N146" s="344">
        <f t="shared" si="63"/>
        <v>120000</v>
      </c>
      <c r="O146" s="119">
        <f>+O147+O149+O151+O153+O155+O157+O159+O161+O163</f>
        <v>2.0868655423859329E-2</v>
      </c>
    </row>
    <row r="147" spans="1:15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66">
        <f t="shared" ref="G147:O147" si="64">G148</f>
        <v>0</v>
      </c>
      <c r="H147" s="66">
        <f t="shared" si="64"/>
        <v>0</v>
      </c>
      <c r="I147" s="66">
        <f t="shared" si="64"/>
        <v>0</v>
      </c>
      <c r="J147" s="66">
        <f t="shared" si="64"/>
        <v>0</v>
      </c>
      <c r="K147" s="66">
        <f t="shared" si="64"/>
        <v>0</v>
      </c>
      <c r="L147" s="66">
        <f t="shared" si="64"/>
        <v>0</v>
      </c>
      <c r="M147" s="66">
        <f t="shared" si="64"/>
        <v>0</v>
      </c>
      <c r="N147" s="66">
        <f t="shared" si="64"/>
        <v>0</v>
      </c>
      <c r="O147" s="120">
        <f t="shared" si="64"/>
        <v>0</v>
      </c>
    </row>
    <row r="148" spans="1:15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/>
      <c r="K148" s="55"/>
      <c r="L148" s="55"/>
      <c r="M148" s="55"/>
      <c r="N148" s="55">
        <f>SUBTOTAL(9,G148:M148)</f>
        <v>0</v>
      </c>
      <c r="O148" s="110">
        <f>IFERROR(N148/$N$18*100,"0.00")</f>
        <v>0</v>
      </c>
    </row>
    <row r="149" spans="1:15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66">
        <f t="shared" ref="G149:O149" si="65">G150</f>
        <v>0</v>
      </c>
      <c r="H149" s="66">
        <f t="shared" si="65"/>
        <v>0</v>
      </c>
      <c r="I149" s="66">
        <f t="shared" si="65"/>
        <v>0</v>
      </c>
      <c r="J149" s="66">
        <f t="shared" si="65"/>
        <v>0</v>
      </c>
      <c r="K149" s="66">
        <f t="shared" si="65"/>
        <v>0</v>
      </c>
      <c r="L149" s="66">
        <f t="shared" si="65"/>
        <v>0</v>
      </c>
      <c r="M149" s="66">
        <f t="shared" si="65"/>
        <v>120000</v>
      </c>
      <c r="N149" s="66">
        <f t="shared" si="65"/>
        <v>120000</v>
      </c>
      <c r="O149" s="120">
        <f t="shared" si="65"/>
        <v>2.0868655423859329E-2</v>
      </c>
    </row>
    <row r="150" spans="1:15" ht="12.75" x14ac:dyDescent="0.2">
      <c r="A150" s="123">
        <v>2</v>
      </c>
      <c r="B150" s="112">
        <v>2</v>
      </c>
      <c r="C150" s="112">
        <v>6</v>
      </c>
      <c r="D150" s="112">
        <v>2</v>
      </c>
      <c r="E150" s="112" t="s">
        <v>309</v>
      </c>
      <c r="F150" s="124" t="s">
        <v>145</v>
      </c>
      <c r="G150" s="115"/>
      <c r="H150" s="115"/>
      <c r="I150" s="115"/>
      <c r="J150" s="115"/>
      <c r="K150" s="115"/>
      <c r="L150" s="115"/>
      <c r="M150" s="115">
        <v>120000</v>
      </c>
      <c r="N150" s="115">
        <f>SUBTOTAL(9,G150:M150)</f>
        <v>120000</v>
      </c>
      <c r="O150" s="116">
        <f>IFERROR(N150/$N$18*100,"0.00")</f>
        <v>2.0868655423859329E-2</v>
      </c>
    </row>
    <row r="151" spans="1:15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66">
        <f t="shared" ref="G151:O151" si="66">G152</f>
        <v>0</v>
      </c>
      <c r="H151" s="66">
        <f t="shared" si="66"/>
        <v>0</v>
      </c>
      <c r="I151" s="66">
        <f t="shared" si="66"/>
        <v>0</v>
      </c>
      <c r="J151" s="66">
        <f t="shared" si="66"/>
        <v>0</v>
      </c>
      <c r="K151" s="66">
        <f t="shared" si="66"/>
        <v>0</v>
      </c>
      <c r="L151" s="66">
        <f t="shared" si="66"/>
        <v>0</v>
      </c>
      <c r="M151" s="66">
        <f t="shared" si="66"/>
        <v>0</v>
      </c>
      <c r="N151" s="66">
        <f t="shared" si="66"/>
        <v>0</v>
      </c>
      <c r="O151" s="120">
        <f t="shared" si="66"/>
        <v>0</v>
      </c>
    </row>
    <row r="152" spans="1:15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>
        <f>IFERROR(N152/$N$18*100,"0.00")</f>
        <v>0</v>
      </c>
    </row>
    <row r="153" spans="1:15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66">
        <f t="shared" ref="G153:O153" si="67">G154</f>
        <v>0</v>
      </c>
      <c r="H153" s="66">
        <f t="shared" si="67"/>
        <v>0</v>
      </c>
      <c r="I153" s="66">
        <f t="shared" si="67"/>
        <v>0</v>
      </c>
      <c r="J153" s="66">
        <f t="shared" si="67"/>
        <v>0</v>
      </c>
      <c r="K153" s="66">
        <f t="shared" si="67"/>
        <v>0</v>
      </c>
      <c r="L153" s="66">
        <f t="shared" si="67"/>
        <v>0</v>
      </c>
      <c r="M153" s="66">
        <f t="shared" si="67"/>
        <v>0</v>
      </c>
      <c r="N153" s="66">
        <f t="shared" si="67"/>
        <v>0</v>
      </c>
      <c r="O153" s="120">
        <f t="shared" si="67"/>
        <v>0</v>
      </c>
    </row>
    <row r="154" spans="1:15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>
        <f>IFERROR(N154/$N$18*100,"0.00")</f>
        <v>0</v>
      </c>
    </row>
    <row r="155" spans="1:15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66">
        <f t="shared" ref="G155:O155" si="68">+G156</f>
        <v>0</v>
      </c>
      <c r="H155" s="66">
        <f t="shared" si="68"/>
        <v>0</v>
      </c>
      <c r="I155" s="66">
        <f t="shared" si="68"/>
        <v>0</v>
      </c>
      <c r="J155" s="66">
        <f t="shared" si="68"/>
        <v>0</v>
      </c>
      <c r="K155" s="66">
        <f t="shared" si="68"/>
        <v>0</v>
      </c>
      <c r="L155" s="66">
        <f t="shared" si="68"/>
        <v>0</v>
      </c>
      <c r="M155" s="66">
        <f t="shared" si="68"/>
        <v>0</v>
      </c>
      <c r="N155" s="66">
        <f t="shared" si="68"/>
        <v>0</v>
      </c>
      <c r="O155" s="121">
        <f t="shared" si="68"/>
        <v>0</v>
      </c>
    </row>
    <row r="156" spans="1:15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>
        <f>IFERROR(N156/$N$18*100,"0.00")</f>
        <v>0</v>
      </c>
    </row>
    <row r="157" spans="1:15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66">
        <f t="shared" ref="G157:O157" si="69">+G158</f>
        <v>0</v>
      </c>
      <c r="H157" s="66">
        <f t="shared" si="69"/>
        <v>0</v>
      </c>
      <c r="I157" s="66">
        <f t="shared" si="69"/>
        <v>0</v>
      </c>
      <c r="J157" s="66">
        <f t="shared" si="69"/>
        <v>0</v>
      </c>
      <c r="K157" s="66">
        <f t="shared" si="69"/>
        <v>0</v>
      </c>
      <c r="L157" s="66">
        <f t="shared" si="69"/>
        <v>0</v>
      </c>
      <c r="M157" s="66">
        <f t="shared" si="69"/>
        <v>0</v>
      </c>
      <c r="N157" s="66">
        <f t="shared" si="69"/>
        <v>0</v>
      </c>
      <c r="O157" s="121">
        <f t="shared" si="69"/>
        <v>0</v>
      </c>
    </row>
    <row r="158" spans="1:15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>
        <f>IFERROR(N158/$N$18*100,"0.00")</f>
        <v>0</v>
      </c>
    </row>
    <row r="159" spans="1:15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66">
        <f t="shared" ref="G159:O159" si="70">+G160</f>
        <v>0</v>
      </c>
      <c r="H159" s="66">
        <f t="shared" si="70"/>
        <v>0</v>
      </c>
      <c r="I159" s="66">
        <f t="shared" si="70"/>
        <v>0</v>
      </c>
      <c r="J159" s="66">
        <f t="shared" si="70"/>
        <v>0</v>
      </c>
      <c r="K159" s="66">
        <f t="shared" si="70"/>
        <v>0</v>
      </c>
      <c r="L159" s="66">
        <f t="shared" si="70"/>
        <v>0</v>
      </c>
      <c r="M159" s="66">
        <f t="shared" si="70"/>
        <v>0</v>
      </c>
      <c r="N159" s="66">
        <f t="shared" si="70"/>
        <v>0</v>
      </c>
      <c r="O159" s="121">
        <f t="shared" si="70"/>
        <v>0</v>
      </c>
    </row>
    <row r="160" spans="1:15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>
        <f>IFERROR(N160/$N$18*100,"0.00")</f>
        <v>0</v>
      </c>
    </row>
    <row r="161" spans="1:15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66">
        <f t="shared" ref="G161:O161" si="71">+G162</f>
        <v>0</v>
      </c>
      <c r="H161" s="66">
        <f t="shared" si="71"/>
        <v>0</v>
      </c>
      <c r="I161" s="66">
        <f t="shared" si="71"/>
        <v>0</v>
      </c>
      <c r="J161" s="66">
        <f t="shared" si="71"/>
        <v>0</v>
      </c>
      <c r="K161" s="66">
        <f t="shared" si="71"/>
        <v>0</v>
      </c>
      <c r="L161" s="66">
        <f t="shared" si="71"/>
        <v>0</v>
      </c>
      <c r="M161" s="66">
        <f t="shared" si="71"/>
        <v>0</v>
      </c>
      <c r="N161" s="66">
        <f t="shared" si="71"/>
        <v>0</v>
      </c>
      <c r="O161" s="121">
        <f t="shared" si="71"/>
        <v>0</v>
      </c>
    </row>
    <row r="162" spans="1:15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/>
      <c r="K162" s="55"/>
      <c r="L162" s="55"/>
      <c r="M162" s="55"/>
      <c r="N162" s="55">
        <f>SUBTOTAL(9,G162:M162)</f>
        <v>0</v>
      </c>
      <c r="O162" s="110">
        <f>IFERROR(N162/$N$18*100,"0.00")</f>
        <v>0</v>
      </c>
    </row>
    <row r="163" spans="1:15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66">
        <f t="shared" ref="G163:O163" si="72">+G164</f>
        <v>0</v>
      </c>
      <c r="H163" s="66">
        <f t="shared" si="72"/>
        <v>0</v>
      </c>
      <c r="I163" s="66">
        <f t="shared" si="72"/>
        <v>0</v>
      </c>
      <c r="J163" s="66">
        <f t="shared" si="72"/>
        <v>0</v>
      </c>
      <c r="K163" s="66">
        <f t="shared" si="72"/>
        <v>0</v>
      </c>
      <c r="L163" s="66">
        <f t="shared" si="72"/>
        <v>0</v>
      </c>
      <c r="M163" s="66">
        <f t="shared" si="72"/>
        <v>0</v>
      </c>
      <c r="N163" s="66">
        <f t="shared" si="72"/>
        <v>0</v>
      </c>
      <c r="O163" s="121">
        <f t="shared" si="72"/>
        <v>0</v>
      </c>
    </row>
    <row r="164" spans="1:15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>
        <f>IFERROR(N164/$N$18*100,"0.00")</f>
        <v>0</v>
      </c>
    </row>
    <row r="165" spans="1:15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344">
        <f t="shared" ref="G165:N165" si="73">+G166+G174+G181</f>
        <v>0</v>
      </c>
      <c r="H165" s="344">
        <f t="shared" si="73"/>
        <v>0</v>
      </c>
      <c r="I165" s="344">
        <f t="shared" si="73"/>
        <v>2350000</v>
      </c>
      <c r="J165" s="344">
        <f t="shared" si="73"/>
        <v>300000</v>
      </c>
      <c r="K165" s="344">
        <f t="shared" si="73"/>
        <v>200000</v>
      </c>
      <c r="L165" s="344">
        <f t="shared" si="73"/>
        <v>300000</v>
      </c>
      <c r="M165" s="344">
        <f t="shared" si="73"/>
        <v>6360000</v>
      </c>
      <c r="N165" s="344">
        <f t="shared" si="73"/>
        <v>9510000</v>
      </c>
      <c r="O165" s="119">
        <f>+O166+O174+O181</f>
        <v>1.6538409423408518</v>
      </c>
    </row>
    <row r="166" spans="1:15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66">
        <f t="shared" ref="G166:N166" si="74">SUM(G167:G173)</f>
        <v>0</v>
      </c>
      <c r="H166" s="66">
        <f t="shared" si="74"/>
        <v>0</v>
      </c>
      <c r="I166" s="66">
        <f t="shared" si="74"/>
        <v>0</v>
      </c>
      <c r="J166" s="66">
        <f t="shared" si="74"/>
        <v>0</v>
      </c>
      <c r="K166" s="66">
        <f t="shared" si="74"/>
        <v>200000</v>
      </c>
      <c r="L166" s="66">
        <f t="shared" si="74"/>
        <v>300000</v>
      </c>
      <c r="M166" s="66">
        <f t="shared" si="74"/>
        <v>1900000</v>
      </c>
      <c r="N166" s="66">
        <f t="shared" si="74"/>
        <v>2400000</v>
      </c>
      <c r="O166" s="120">
        <f>SUM(O167:O173)</f>
        <v>0.41737310847718656</v>
      </c>
    </row>
    <row r="167" spans="1:15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/>
      <c r="I167" s="55"/>
      <c r="J167" s="55"/>
      <c r="K167" s="55"/>
      <c r="L167" s="55"/>
      <c r="M167" s="55">
        <v>500000</v>
      </c>
      <c r="N167" s="55">
        <f t="shared" ref="N167:N173" si="75">SUBTOTAL(9,G167:M167)</f>
        <v>500000</v>
      </c>
      <c r="O167" s="110">
        <f t="shared" ref="O167:O173" si="76">IFERROR(N167/$N$18*100,"0.00")</f>
        <v>8.6952730932747205E-2</v>
      </c>
    </row>
    <row r="168" spans="1:15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/>
      <c r="I168" s="55"/>
      <c r="J168" s="55"/>
      <c r="K168" s="55"/>
      <c r="L168" s="55"/>
      <c r="M168" s="55">
        <v>900000</v>
      </c>
      <c r="N168" s="55">
        <f t="shared" si="75"/>
        <v>900000</v>
      </c>
      <c r="O168" s="110">
        <f t="shared" si="76"/>
        <v>0.15651491567894499</v>
      </c>
    </row>
    <row r="169" spans="1:15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/>
      <c r="K169" s="55"/>
      <c r="L169" s="55"/>
      <c r="M169" s="55"/>
      <c r="N169" s="55">
        <f t="shared" si="75"/>
        <v>0</v>
      </c>
      <c r="O169" s="110">
        <f t="shared" si="76"/>
        <v>0</v>
      </c>
    </row>
    <row r="170" spans="1:15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/>
      <c r="I170" s="55"/>
      <c r="J170" s="55"/>
      <c r="K170" s="55">
        <v>200000</v>
      </c>
      <c r="L170" s="55">
        <v>300000</v>
      </c>
      <c r="M170" s="55">
        <v>500000</v>
      </c>
      <c r="N170" s="55">
        <f>SUBTOTAL(9,G170:M170)</f>
        <v>1000000</v>
      </c>
      <c r="O170" s="110">
        <f t="shared" si="76"/>
        <v>0.17390546186549441</v>
      </c>
    </row>
    <row r="171" spans="1:15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/>
      <c r="K171" s="55"/>
      <c r="L171" s="55"/>
      <c r="M171" s="55"/>
      <c r="N171" s="55">
        <f t="shared" si="75"/>
        <v>0</v>
      </c>
      <c r="O171" s="110">
        <f t="shared" si="76"/>
        <v>0</v>
      </c>
    </row>
    <row r="172" spans="1:15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/>
      <c r="K172" s="55"/>
      <c r="L172" s="55"/>
      <c r="M172" s="55"/>
      <c r="N172" s="55">
        <f t="shared" si="75"/>
        <v>0</v>
      </c>
      <c r="O172" s="110">
        <f t="shared" si="76"/>
        <v>0</v>
      </c>
    </row>
    <row r="173" spans="1:15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/>
      <c r="K173" s="55"/>
      <c r="L173" s="55"/>
      <c r="M173" s="55"/>
      <c r="N173" s="55">
        <f t="shared" si="75"/>
        <v>0</v>
      </c>
      <c r="O173" s="110">
        <f t="shared" si="76"/>
        <v>0</v>
      </c>
    </row>
    <row r="174" spans="1:15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66">
        <f t="shared" ref="G174:N174" si="77">SUM(G175:G180)</f>
        <v>0</v>
      </c>
      <c r="H174" s="66">
        <f t="shared" si="77"/>
        <v>0</v>
      </c>
      <c r="I174" s="66">
        <f t="shared" si="77"/>
        <v>2350000</v>
      </c>
      <c r="J174" s="66">
        <f t="shared" si="77"/>
        <v>300000</v>
      </c>
      <c r="K174" s="66">
        <f t="shared" si="77"/>
        <v>0</v>
      </c>
      <c r="L174" s="66">
        <f t="shared" si="77"/>
        <v>0</v>
      </c>
      <c r="M174" s="66">
        <f t="shared" si="77"/>
        <v>4460000</v>
      </c>
      <c r="N174" s="66">
        <f t="shared" si="77"/>
        <v>7110000</v>
      </c>
      <c r="O174" s="120">
        <f>SUM(O175:O180)</f>
        <v>1.2364678338636652</v>
      </c>
    </row>
    <row r="175" spans="1:15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/>
      <c r="I175" s="55">
        <v>2000000</v>
      </c>
      <c r="J175" s="55"/>
      <c r="K175" s="55"/>
      <c r="L175" s="55"/>
      <c r="M175" s="55"/>
      <c r="N175" s="55">
        <f t="shared" ref="N175:N180" si="78">SUBTOTAL(9,G175:M175)</f>
        <v>2000000</v>
      </c>
      <c r="O175" s="110">
        <f t="shared" ref="O175:O180" si="79">IFERROR(N175/$N$18*100,"0.00")</f>
        <v>0.34781092373098882</v>
      </c>
    </row>
    <row r="176" spans="1:15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/>
      <c r="I176" s="55"/>
      <c r="J176" s="55"/>
      <c r="K176" s="55"/>
      <c r="L176" s="55"/>
      <c r="M176" s="55">
        <v>200000</v>
      </c>
      <c r="N176" s="55">
        <f t="shared" si="78"/>
        <v>200000</v>
      </c>
      <c r="O176" s="110">
        <f t="shared" si="79"/>
        <v>3.4781092373098885E-2</v>
      </c>
    </row>
    <row r="177" spans="1:15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/>
      <c r="I177" s="55"/>
      <c r="J177" s="55"/>
      <c r="K177" s="55"/>
      <c r="L177" s="55"/>
      <c r="M177" s="55">
        <v>10000</v>
      </c>
      <c r="N177" s="55">
        <f t="shared" si="78"/>
        <v>10000</v>
      </c>
      <c r="O177" s="110">
        <f t="shared" si="79"/>
        <v>1.739054618654944E-3</v>
      </c>
    </row>
    <row r="178" spans="1:15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/>
      <c r="I178" s="55">
        <v>350000</v>
      </c>
      <c r="J178" s="55">
        <v>300000</v>
      </c>
      <c r="K178" s="55"/>
      <c r="L178" s="55"/>
      <c r="M178" s="55">
        <v>3000000</v>
      </c>
      <c r="N178" s="55">
        <f>SUBTOTAL(9,G178:M178)</f>
        <v>3650000</v>
      </c>
      <c r="O178" s="110">
        <f t="shared" si="79"/>
        <v>0.63475493580905462</v>
      </c>
    </row>
    <row r="179" spans="1:15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316</v>
      </c>
      <c r="F179" s="69" t="s">
        <v>317</v>
      </c>
      <c r="G179" s="55"/>
      <c r="H179" s="55"/>
      <c r="I179" s="55"/>
      <c r="J179" s="55"/>
      <c r="K179" s="55"/>
      <c r="L179" s="55"/>
      <c r="M179" s="55">
        <v>500000</v>
      </c>
      <c r="N179" s="55">
        <f t="shared" si="78"/>
        <v>500000</v>
      </c>
      <c r="O179" s="110">
        <f t="shared" si="79"/>
        <v>8.6952730932747205E-2</v>
      </c>
    </row>
    <row r="180" spans="1:15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/>
      <c r="I180" s="55"/>
      <c r="J180" s="55"/>
      <c r="K180" s="55"/>
      <c r="L180" s="55"/>
      <c r="M180" s="55">
        <v>750000</v>
      </c>
      <c r="N180" s="55">
        <f t="shared" si="78"/>
        <v>750000</v>
      </c>
      <c r="O180" s="110">
        <f t="shared" si="79"/>
        <v>0.13042909639912081</v>
      </c>
    </row>
    <row r="181" spans="1:15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66">
        <f t="shared" ref="G181:O181" si="80">G182</f>
        <v>0</v>
      </c>
      <c r="H181" s="66">
        <f t="shared" si="80"/>
        <v>0</v>
      </c>
      <c r="I181" s="66">
        <f t="shared" si="80"/>
        <v>0</v>
      </c>
      <c r="J181" s="66">
        <f t="shared" si="80"/>
        <v>0</v>
      </c>
      <c r="K181" s="66">
        <f t="shared" si="80"/>
        <v>0</v>
      </c>
      <c r="L181" s="66">
        <f t="shared" si="80"/>
        <v>0</v>
      </c>
      <c r="M181" s="66">
        <f t="shared" si="80"/>
        <v>0</v>
      </c>
      <c r="N181" s="66">
        <f t="shared" si="80"/>
        <v>0</v>
      </c>
      <c r="O181" s="120">
        <f t="shared" si="80"/>
        <v>0</v>
      </c>
    </row>
    <row r="182" spans="1:15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/>
      <c r="K182" s="55"/>
      <c r="L182" s="55"/>
      <c r="M182" s="55"/>
      <c r="N182" s="55">
        <f>SUBTOTAL(9,G182:M182)</f>
        <v>0</v>
      </c>
      <c r="O182" s="110">
        <f>IFERROR(N182/$N$18*100,"0.00")</f>
        <v>0</v>
      </c>
    </row>
    <row r="183" spans="1:15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344">
        <f t="shared" ref="G183:N183" si="81">+G184+G186+G188+G190+G192+G196+G201+G208+G212</f>
        <v>430000</v>
      </c>
      <c r="H183" s="344">
        <f t="shared" si="81"/>
        <v>1170000</v>
      </c>
      <c r="I183" s="344">
        <f t="shared" si="81"/>
        <v>2880000</v>
      </c>
      <c r="J183" s="344">
        <f t="shared" si="81"/>
        <v>512500</v>
      </c>
      <c r="K183" s="344">
        <f t="shared" si="81"/>
        <v>191250</v>
      </c>
      <c r="L183" s="344">
        <f t="shared" si="81"/>
        <v>100000</v>
      </c>
      <c r="M183" s="344">
        <f t="shared" si="81"/>
        <v>6656658.2800000003</v>
      </c>
      <c r="N183" s="344">
        <f t="shared" si="81"/>
        <v>11950408.280000001</v>
      </c>
      <c r="O183" s="119">
        <f>+O184+O186+O188+O190+O192+O196+O201+O208+O212</f>
        <v>2.0782412714146288</v>
      </c>
    </row>
    <row r="184" spans="1:15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66">
        <f t="shared" ref="G184:O184" si="82">G185</f>
        <v>0</v>
      </c>
      <c r="H184" s="66">
        <f t="shared" si="82"/>
        <v>0</v>
      </c>
      <c r="I184" s="66">
        <f t="shared" si="82"/>
        <v>0</v>
      </c>
      <c r="J184" s="66">
        <f t="shared" si="82"/>
        <v>0</v>
      </c>
      <c r="K184" s="66">
        <f t="shared" si="82"/>
        <v>0</v>
      </c>
      <c r="L184" s="66">
        <f t="shared" si="82"/>
        <v>0</v>
      </c>
      <c r="M184" s="66">
        <f t="shared" si="82"/>
        <v>0</v>
      </c>
      <c r="N184" s="66">
        <f t="shared" si="82"/>
        <v>0</v>
      </c>
      <c r="O184" s="120">
        <f t="shared" si="82"/>
        <v>0</v>
      </c>
    </row>
    <row r="185" spans="1:15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/>
      <c r="K185" s="55"/>
      <c r="L185" s="55"/>
      <c r="M185" s="55"/>
      <c r="N185" s="55">
        <f>SUBTOTAL(9,G185:M185)</f>
        <v>0</v>
      </c>
      <c r="O185" s="110">
        <f>IFERROR(N185/$N$18*100,"0.00")</f>
        <v>0</v>
      </c>
    </row>
    <row r="186" spans="1:15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66">
        <f t="shared" ref="G186:O186" si="83">G187</f>
        <v>0</v>
      </c>
      <c r="H186" s="66">
        <f t="shared" si="83"/>
        <v>0</v>
      </c>
      <c r="I186" s="66">
        <f t="shared" si="83"/>
        <v>0</v>
      </c>
      <c r="J186" s="66">
        <f t="shared" si="83"/>
        <v>0</v>
      </c>
      <c r="K186" s="66">
        <f t="shared" si="83"/>
        <v>0</v>
      </c>
      <c r="L186" s="66">
        <f t="shared" si="83"/>
        <v>0</v>
      </c>
      <c r="M186" s="66">
        <f t="shared" si="83"/>
        <v>200000</v>
      </c>
      <c r="N186" s="66">
        <f t="shared" si="83"/>
        <v>200000</v>
      </c>
      <c r="O186" s="120">
        <f t="shared" si="83"/>
        <v>3.4781092373098885E-2</v>
      </c>
    </row>
    <row r="187" spans="1:15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/>
      <c r="I187" s="55"/>
      <c r="J187" s="55"/>
      <c r="K187" s="55"/>
      <c r="L187" s="55"/>
      <c r="M187" s="55">
        <v>200000</v>
      </c>
      <c r="N187" s="55">
        <f>SUBTOTAL(9,G187:M187)</f>
        <v>200000</v>
      </c>
      <c r="O187" s="110">
        <f>IFERROR(N187/$N$18*100,"0.00")</f>
        <v>3.4781092373098885E-2</v>
      </c>
    </row>
    <row r="188" spans="1:15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66">
        <f t="shared" ref="G188:O188" si="84">G189</f>
        <v>0</v>
      </c>
      <c r="H188" s="66">
        <f t="shared" si="84"/>
        <v>0</v>
      </c>
      <c r="I188" s="66">
        <f t="shared" si="84"/>
        <v>0</v>
      </c>
      <c r="J188" s="66">
        <f t="shared" si="84"/>
        <v>0</v>
      </c>
      <c r="K188" s="66">
        <f t="shared" si="84"/>
        <v>0</v>
      </c>
      <c r="L188" s="66">
        <f t="shared" si="84"/>
        <v>0</v>
      </c>
      <c r="M188" s="66">
        <f t="shared" si="84"/>
        <v>0</v>
      </c>
      <c r="N188" s="66">
        <f t="shared" si="84"/>
        <v>0</v>
      </c>
      <c r="O188" s="120">
        <f t="shared" si="84"/>
        <v>0</v>
      </c>
    </row>
    <row r="189" spans="1:15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>
        <f>IFERROR(N189/$N$18*100,"0.00")</f>
        <v>0</v>
      </c>
    </row>
    <row r="190" spans="1:15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66">
        <f t="shared" ref="G190:O190" si="85">G191</f>
        <v>0</v>
      </c>
      <c r="H190" s="66">
        <f t="shared" si="85"/>
        <v>20000</v>
      </c>
      <c r="I190" s="66">
        <f t="shared" si="85"/>
        <v>20000</v>
      </c>
      <c r="J190" s="66">
        <f t="shared" si="85"/>
        <v>0</v>
      </c>
      <c r="K190" s="66">
        <f t="shared" si="85"/>
        <v>0</v>
      </c>
      <c r="L190" s="66">
        <f t="shared" si="85"/>
        <v>0</v>
      </c>
      <c r="M190" s="66">
        <f t="shared" si="85"/>
        <v>0</v>
      </c>
      <c r="N190" s="66">
        <f t="shared" si="85"/>
        <v>50000</v>
      </c>
      <c r="O190" s="120">
        <f t="shared" si="85"/>
        <v>8.6952730932747212E-3</v>
      </c>
    </row>
    <row r="191" spans="1:15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>
        <v>20000</v>
      </c>
      <c r="I191" s="55">
        <v>20000</v>
      </c>
      <c r="J191" s="55"/>
      <c r="K191" s="55"/>
      <c r="L191" s="55"/>
      <c r="M191" s="55"/>
      <c r="N191" s="55">
        <v>50000</v>
      </c>
      <c r="O191" s="110">
        <f>IFERROR(N191/$N$18*100,"0.00")</f>
        <v>8.6952730932747212E-3</v>
      </c>
    </row>
    <row r="192" spans="1:15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66">
        <f t="shared" ref="G192:N192" si="86">SUM(G193:G195)</f>
        <v>230000</v>
      </c>
      <c r="H192" s="66">
        <f t="shared" si="86"/>
        <v>1150000</v>
      </c>
      <c r="I192" s="66">
        <f t="shared" si="86"/>
        <v>2710000</v>
      </c>
      <c r="J192" s="66">
        <f t="shared" si="86"/>
        <v>477500</v>
      </c>
      <c r="K192" s="66">
        <f t="shared" si="86"/>
        <v>166250</v>
      </c>
      <c r="L192" s="66">
        <f t="shared" si="86"/>
        <v>0</v>
      </c>
      <c r="M192" s="66">
        <f t="shared" si="86"/>
        <v>1070000</v>
      </c>
      <c r="N192" s="66">
        <f t="shared" si="86"/>
        <v>5803750</v>
      </c>
      <c r="O192" s="120">
        <f>SUM(O193:O195)</f>
        <v>1.0093038243018633</v>
      </c>
    </row>
    <row r="193" spans="1:15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>
        <v>150000</v>
      </c>
      <c r="H193" s="55">
        <v>150000</v>
      </c>
      <c r="I193" s="55">
        <v>710000</v>
      </c>
      <c r="J193" s="55">
        <v>177500</v>
      </c>
      <c r="K193" s="55">
        <v>116250</v>
      </c>
      <c r="L193" s="55"/>
      <c r="M193" s="55">
        <v>1000000</v>
      </c>
      <c r="N193" s="55">
        <f>SUBTOTAL(9,G193:M193)</f>
        <v>2303750</v>
      </c>
      <c r="O193" s="110">
        <f>IFERROR(N193/$N$18*100,"0.00")</f>
        <v>0.40063470777263277</v>
      </c>
    </row>
    <row r="194" spans="1:15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/>
      <c r="K194" s="55"/>
      <c r="L194" s="55"/>
      <c r="M194" s="55"/>
      <c r="N194" s="55">
        <f>SUBTOTAL(9,G194:M194)</f>
        <v>0</v>
      </c>
      <c r="O194" s="110">
        <f>IFERROR(N194/$N$18*100,"0.00")</f>
        <v>0</v>
      </c>
    </row>
    <row r="195" spans="1:15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>
        <v>80000</v>
      </c>
      <c r="H195" s="55">
        <v>1000000</v>
      </c>
      <c r="I195" s="55">
        <v>2000000</v>
      </c>
      <c r="J195" s="55">
        <v>300000</v>
      </c>
      <c r="K195" s="55">
        <v>50000</v>
      </c>
      <c r="L195" s="55"/>
      <c r="M195" s="55">
        <v>70000</v>
      </c>
      <c r="N195" s="55">
        <f>SUBTOTAL(9,G195:M195)</f>
        <v>3500000</v>
      </c>
      <c r="O195" s="110">
        <f>IFERROR(N195/$N$18*100,"0.00")</f>
        <v>0.60866911652923039</v>
      </c>
    </row>
    <row r="196" spans="1:15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66">
        <f t="shared" ref="G196:N196" si="87">SUM(G197:G200)</f>
        <v>200000</v>
      </c>
      <c r="H196" s="66">
        <f t="shared" si="87"/>
        <v>0</v>
      </c>
      <c r="I196" s="66">
        <f t="shared" si="87"/>
        <v>150000</v>
      </c>
      <c r="J196" s="66">
        <f t="shared" si="87"/>
        <v>35000</v>
      </c>
      <c r="K196" s="66">
        <f t="shared" si="87"/>
        <v>25000</v>
      </c>
      <c r="L196" s="66">
        <f t="shared" si="87"/>
        <v>100000</v>
      </c>
      <c r="M196" s="66">
        <f t="shared" si="87"/>
        <v>2026658.28</v>
      </c>
      <c r="N196" s="66">
        <f t="shared" si="87"/>
        <v>2536658.2800000003</v>
      </c>
      <c r="O196" s="120">
        <f>SUM(O197:O200)</f>
        <v>0.44113872977833068</v>
      </c>
    </row>
    <row r="197" spans="1:15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>
        <v>200000</v>
      </c>
      <c r="H197" s="55"/>
      <c r="I197" s="55">
        <v>150000</v>
      </c>
      <c r="J197" s="55">
        <v>35000</v>
      </c>
      <c r="K197" s="55">
        <v>25000</v>
      </c>
      <c r="L197" s="55"/>
      <c r="M197" s="55">
        <v>1150000</v>
      </c>
      <c r="N197" s="55">
        <f>SUBTOTAL(9,G197:M197)</f>
        <v>1560000</v>
      </c>
      <c r="O197" s="110">
        <f>IFERROR(N197/$N$18*100,"0.00")</f>
        <v>0.27129252051017128</v>
      </c>
    </row>
    <row r="198" spans="1:15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/>
      <c r="I198" s="55"/>
      <c r="J198" s="55"/>
      <c r="K198" s="55"/>
      <c r="L198" s="55">
        <v>100000</v>
      </c>
      <c r="M198" s="55">
        <v>876658.28</v>
      </c>
      <c r="N198" s="55">
        <f>SUBTOTAL(9,G198:M198)</f>
        <v>976658.28</v>
      </c>
      <c r="O198" s="110">
        <f>IFERROR(N198/$N$18*100,"0.00")</f>
        <v>0.16984620926815938</v>
      </c>
    </row>
    <row r="199" spans="1:15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>
        <f>IFERROR(N199/$N$18*100,"0.00")</f>
        <v>0</v>
      </c>
    </row>
    <row r="200" spans="1:15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/>
      <c r="K200" s="55"/>
      <c r="L200" s="55"/>
      <c r="M200" s="55"/>
      <c r="N200" s="55">
        <f>SUBTOTAL(9,G200:M200)</f>
        <v>0</v>
      </c>
      <c r="O200" s="110">
        <f>IFERROR(N200/$N$18*100,"0.00")</f>
        <v>0</v>
      </c>
    </row>
    <row r="201" spans="1:15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66">
        <f t="shared" ref="G201:N201" si="88">SUM(G202:G207)</f>
        <v>0</v>
      </c>
      <c r="H201" s="66">
        <f t="shared" si="88"/>
        <v>0</v>
      </c>
      <c r="I201" s="66">
        <f t="shared" si="88"/>
        <v>0</v>
      </c>
      <c r="J201" s="66">
        <f t="shared" si="88"/>
        <v>0</v>
      </c>
      <c r="K201" s="66">
        <f t="shared" si="88"/>
        <v>0</v>
      </c>
      <c r="L201" s="66">
        <f t="shared" si="88"/>
        <v>0</v>
      </c>
      <c r="M201" s="66">
        <f t="shared" si="88"/>
        <v>3360000</v>
      </c>
      <c r="N201" s="66">
        <f t="shared" si="88"/>
        <v>3360000</v>
      </c>
      <c r="O201" s="120">
        <f>SUM(O202:O207)</f>
        <v>0.58432235186806125</v>
      </c>
    </row>
    <row r="202" spans="1:15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/>
      <c r="K202" s="55"/>
      <c r="L202" s="55"/>
      <c r="M202" s="55"/>
      <c r="N202" s="55">
        <f t="shared" ref="N202:N207" si="89">SUBTOTAL(9,G202:M202)</f>
        <v>0</v>
      </c>
      <c r="O202" s="110">
        <f t="shared" ref="O202:O207" si="90">IFERROR(N202/$N$18*100,"0.00")</f>
        <v>0</v>
      </c>
    </row>
    <row r="203" spans="1:15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/>
      <c r="I203" s="55"/>
      <c r="J203" s="55"/>
      <c r="K203" s="55"/>
      <c r="L203" s="55"/>
      <c r="M203" s="55">
        <v>360000</v>
      </c>
      <c r="N203" s="55">
        <f t="shared" si="89"/>
        <v>360000</v>
      </c>
      <c r="O203" s="110">
        <f t="shared" si="90"/>
        <v>6.2605966271577981E-2</v>
      </c>
    </row>
    <row r="204" spans="1:15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/>
      <c r="I204" s="55"/>
      <c r="J204" s="55"/>
      <c r="K204" s="55"/>
      <c r="L204" s="55"/>
      <c r="M204" s="55">
        <v>500000</v>
      </c>
      <c r="N204" s="55">
        <f t="shared" si="89"/>
        <v>500000</v>
      </c>
      <c r="O204" s="110">
        <f t="shared" si="90"/>
        <v>8.6952730932747205E-2</v>
      </c>
    </row>
    <row r="205" spans="1:15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/>
      <c r="I205" s="55"/>
      <c r="J205" s="55"/>
      <c r="K205" s="55"/>
      <c r="L205" s="55"/>
      <c r="M205" s="55">
        <v>500000</v>
      </c>
      <c r="N205" s="55">
        <f t="shared" si="89"/>
        <v>500000</v>
      </c>
      <c r="O205" s="110">
        <f t="shared" si="90"/>
        <v>8.6952730932747205E-2</v>
      </c>
    </row>
    <row r="206" spans="1:15" ht="12.75" x14ac:dyDescent="0.2">
      <c r="A206" s="111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/>
      <c r="I206" s="55"/>
      <c r="J206" s="55"/>
      <c r="K206" s="55"/>
      <c r="L206" s="55"/>
      <c r="M206" s="55">
        <v>1500000</v>
      </c>
      <c r="N206" s="55">
        <f t="shared" si="89"/>
        <v>1500000</v>
      </c>
      <c r="O206" s="110">
        <f t="shared" si="90"/>
        <v>0.26085819279824163</v>
      </c>
    </row>
    <row r="207" spans="1:15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/>
      <c r="I207" s="55"/>
      <c r="J207" s="55"/>
      <c r="K207" s="55"/>
      <c r="L207" s="55"/>
      <c r="M207" s="55">
        <v>500000</v>
      </c>
      <c r="N207" s="55">
        <f t="shared" si="89"/>
        <v>500000</v>
      </c>
      <c r="O207" s="110">
        <f t="shared" si="90"/>
        <v>8.6952730932747205E-2</v>
      </c>
    </row>
    <row r="208" spans="1:15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66">
        <f t="shared" ref="G208:N208" si="91">SUM(G209:G211)</f>
        <v>0</v>
      </c>
      <c r="H208" s="66">
        <f t="shared" si="91"/>
        <v>0</v>
      </c>
      <c r="I208" s="66">
        <f t="shared" si="91"/>
        <v>0</v>
      </c>
      <c r="J208" s="66">
        <f t="shared" si="91"/>
        <v>0</v>
      </c>
      <c r="K208" s="66">
        <f t="shared" si="91"/>
        <v>0</v>
      </c>
      <c r="L208" s="66">
        <f t="shared" si="91"/>
        <v>0</v>
      </c>
      <c r="M208" s="66">
        <f t="shared" si="91"/>
        <v>0</v>
      </c>
      <c r="N208" s="66">
        <f t="shared" si="91"/>
        <v>0</v>
      </c>
      <c r="O208" s="120">
        <f>SUM(O209:O211)</f>
        <v>0</v>
      </c>
    </row>
    <row r="209" spans="1:15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/>
      <c r="K209" s="55"/>
      <c r="L209" s="55"/>
      <c r="M209" s="55"/>
      <c r="N209" s="55">
        <f>SUBTOTAL(9,G209:M209)</f>
        <v>0</v>
      </c>
      <c r="O209" s="110">
        <f>IFERROR(N209/$N$18*100,"0.00")</f>
        <v>0</v>
      </c>
    </row>
    <row r="210" spans="1:15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>
        <f>IFERROR(N210/$N$18*100,"0.00")</f>
        <v>0</v>
      </c>
    </row>
    <row r="211" spans="1:15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>
        <f>IFERROR(N211/$N$18*100,"0.00")</f>
        <v>0</v>
      </c>
    </row>
    <row r="212" spans="1:15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66">
        <f t="shared" ref="G212:N212" si="92">SUM(G213:G217)</f>
        <v>0</v>
      </c>
      <c r="H212" s="66">
        <f t="shared" si="92"/>
        <v>0</v>
      </c>
      <c r="I212" s="66">
        <f t="shared" si="92"/>
        <v>0</v>
      </c>
      <c r="J212" s="66">
        <f t="shared" si="92"/>
        <v>0</v>
      </c>
      <c r="K212" s="66">
        <f t="shared" si="92"/>
        <v>0</v>
      </c>
      <c r="L212" s="66">
        <f t="shared" si="92"/>
        <v>0</v>
      </c>
      <c r="M212" s="66">
        <f t="shared" si="92"/>
        <v>0</v>
      </c>
      <c r="N212" s="66">
        <f t="shared" si="92"/>
        <v>0</v>
      </c>
      <c r="O212" s="120">
        <f>SUM(O213:O217)</f>
        <v>0</v>
      </c>
    </row>
    <row r="213" spans="1:15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>
        <f>IFERROR(N213/$N$18*100,"0.00")</f>
        <v>0</v>
      </c>
    </row>
    <row r="214" spans="1:15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>
        <f>IFERROR(N214/$N$18*100,"0.00")</f>
        <v>0</v>
      </c>
    </row>
    <row r="215" spans="1:15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>
        <f>IFERROR(N215/$N$18*100,"0.00")</f>
        <v>0</v>
      </c>
    </row>
    <row r="216" spans="1:15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>
        <f>IFERROR(N216/$N$18*100,"0.00")</f>
        <v>0</v>
      </c>
    </row>
    <row r="217" spans="1:15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>
        <f>IFERROR(N217/$N$18*100,"0.00")</f>
        <v>0</v>
      </c>
    </row>
    <row r="218" spans="1:15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345">
        <f t="shared" ref="G218:N218" si="93">+G219+G231+G240+G253+G258+G269+G297+G313+G318</f>
        <v>350000</v>
      </c>
      <c r="H218" s="345">
        <f t="shared" si="93"/>
        <v>16280000</v>
      </c>
      <c r="I218" s="345">
        <f t="shared" si="93"/>
        <v>59970000</v>
      </c>
      <c r="J218" s="345">
        <f t="shared" si="93"/>
        <v>4685000</v>
      </c>
      <c r="K218" s="345">
        <f t="shared" si="93"/>
        <v>1135000</v>
      </c>
      <c r="L218" s="345">
        <f t="shared" si="93"/>
        <v>315000</v>
      </c>
      <c r="M218" s="345">
        <f t="shared" si="93"/>
        <v>15042509.719999999</v>
      </c>
      <c r="N218" s="345">
        <f t="shared" si="93"/>
        <v>97777509.719999999</v>
      </c>
      <c r="O218" s="118">
        <f>+O219+O231+O240+O253+O258+O269+O297+O313+O318</f>
        <v>17.004042987914467</v>
      </c>
    </row>
    <row r="219" spans="1:15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344">
        <f t="shared" ref="G219:N219" si="94">+G220+G223+G225+G229</f>
        <v>0</v>
      </c>
      <c r="H219" s="344">
        <f t="shared" si="94"/>
        <v>1000000</v>
      </c>
      <c r="I219" s="344">
        <f t="shared" si="94"/>
        <v>14000000</v>
      </c>
      <c r="J219" s="344">
        <f t="shared" si="94"/>
        <v>0</v>
      </c>
      <c r="K219" s="344">
        <f t="shared" si="94"/>
        <v>0</v>
      </c>
      <c r="L219" s="344">
        <f t="shared" si="94"/>
        <v>0</v>
      </c>
      <c r="M219" s="344">
        <f t="shared" si="94"/>
        <v>5732509.7199999997</v>
      </c>
      <c r="N219" s="344">
        <f t="shared" si="94"/>
        <v>20732509.719999999</v>
      </c>
      <c r="O219" s="119">
        <f>+O220+O223+O225+O229</f>
        <v>3.605496678487452</v>
      </c>
    </row>
    <row r="220" spans="1:15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66">
        <f t="shared" ref="G220:O220" si="95">SUM(G221:G221)</f>
        <v>0</v>
      </c>
      <c r="H220" s="66">
        <f t="shared" si="95"/>
        <v>1000000</v>
      </c>
      <c r="I220" s="66">
        <f t="shared" si="95"/>
        <v>14000000</v>
      </c>
      <c r="J220" s="66">
        <f t="shared" si="95"/>
        <v>0</v>
      </c>
      <c r="K220" s="66">
        <f t="shared" si="95"/>
        <v>0</v>
      </c>
      <c r="L220" s="66">
        <f t="shared" si="95"/>
        <v>0</v>
      </c>
      <c r="M220" s="66">
        <f t="shared" si="95"/>
        <v>5732509.7199999997</v>
      </c>
      <c r="N220" s="66">
        <f t="shared" si="95"/>
        <v>20732509.719999999</v>
      </c>
      <c r="O220" s="120">
        <f t="shared" si="95"/>
        <v>3.605496678487452</v>
      </c>
    </row>
    <row r="221" spans="1:15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>
        <v>1000000</v>
      </c>
      <c r="I221" s="55">
        <v>14000000</v>
      </c>
      <c r="J221" s="55"/>
      <c r="K221" s="55"/>
      <c r="L221" s="55"/>
      <c r="M221" s="55">
        <v>5732509.7199999997</v>
      </c>
      <c r="N221" s="55">
        <f>SUBTOTAL(9,G221:M221)</f>
        <v>20732509.719999999</v>
      </c>
      <c r="O221" s="110">
        <f>IFERROR(N221/$N$18*100,"0.00")</f>
        <v>3.605496678487452</v>
      </c>
    </row>
    <row r="222" spans="1:15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>
        <f>IFERROR(N222/$N$18*100,"0.00")</f>
        <v>0</v>
      </c>
    </row>
    <row r="223" spans="1:15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66">
        <f t="shared" ref="G223:O223" si="96">+G224</f>
        <v>0</v>
      </c>
      <c r="H223" s="66">
        <f t="shared" si="96"/>
        <v>0</v>
      </c>
      <c r="I223" s="66">
        <f t="shared" si="96"/>
        <v>0</v>
      </c>
      <c r="J223" s="66">
        <f t="shared" si="96"/>
        <v>0</v>
      </c>
      <c r="K223" s="66">
        <f t="shared" si="96"/>
        <v>0</v>
      </c>
      <c r="L223" s="66">
        <f t="shared" si="96"/>
        <v>0</v>
      </c>
      <c r="M223" s="66">
        <f t="shared" si="96"/>
        <v>0</v>
      </c>
      <c r="N223" s="66">
        <f t="shared" si="96"/>
        <v>0</v>
      </c>
      <c r="O223" s="121">
        <f t="shared" si="96"/>
        <v>0</v>
      </c>
    </row>
    <row r="224" spans="1:15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>
        <f>IFERROR(N224/$N$18*100,"0.00")</f>
        <v>0</v>
      </c>
    </row>
    <row r="225" spans="1:15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66">
        <f t="shared" ref="G225:N225" si="97">SUM(G226:G228)</f>
        <v>0</v>
      </c>
      <c r="H225" s="66">
        <f t="shared" si="97"/>
        <v>0</v>
      </c>
      <c r="I225" s="66">
        <f t="shared" si="97"/>
        <v>0</v>
      </c>
      <c r="J225" s="66">
        <f t="shared" si="97"/>
        <v>0</v>
      </c>
      <c r="K225" s="66">
        <f t="shared" si="97"/>
        <v>0</v>
      </c>
      <c r="L225" s="66">
        <f t="shared" si="97"/>
        <v>0</v>
      </c>
      <c r="M225" s="66">
        <f t="shared" si="97"/>
        <v>0</v>
      </c>
      <c r="N225" s="66">
        <f t="shared" si="97"/>
        <v>0</v>
      </c>
      <c r="O225" s="120">
        <f>SUM(O226:O228)</f>
        <v>0</v>
      </c>
    </row>
    <row r="226" spans="1:15" ht="12.75" x14ac:dyDescent="0.2">
      <c r="A226" s="123">
        <v>2</v>
      </c>
      <c r="B226" s="112">
        <v>3</v>
      </c>
      <c r="C226" s="112">
        <v>1</v>
      </c>
      <c r="D226" s="112">
        <v>3</v>
      </c>
      <c r="E226" s="112" t="s">
        <v>309</v>
      </c>
      <c r="F226" s="125" t="s">
        <v>187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>
        <f>IFERROR(N226/$N$18*100,"0.00")</f>
        <v>0</v>
      </c>
    </row>
    <row r="227" spans="1:15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>
        <f>IFERROR(N227/$N$18*100,"0.00")</f>
        <v>0</v>
      </c>
    </row>
    <row r="228" spans="1:15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>
        <f>IFERROR(N228/$N$18*100,"0.00")</f>
        <v>0</v>
      </c>
    </row>
    <row r="229" spans="1:15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66">
        <f t="shared" ref="G229:O229" si="98">+G230</f>
        <v>0</v>
      </c>
      <c r="H229" s="66">
        <f t="shared" si="98"/>
        <v>0</v>
      </c>
      <c r="I229" s="66">
        <f t="shared" si="98"/>
        <v>0</v>
      </c>
      <c r="J229" s="66">
        <f t="shared" si="98"/>
        <v>0</v>
      </c>
      <c r="K229" s="66">
        <f t="shared" si="98"/>
        <v>0</v>
      </c>
      <c r="L229" s="66">
        <f t="shared" si="98"/>
        <v>0</v>
      </c>
      <c r="M229" s="66">
        <f t="shared" si="98"/>
        <v>0</v>
      </c>
      <c r="N229" s="66">
        <f t="shared" si="98"/>
        <v>0</v>
      </c>
      <c r="O229" s="121">
        <f t="shared" si="98"/>
        <v>0</v>
      </c>
    </row>
    <row r="230" spans="1:15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66"/>
      <c r="K230" s="66"/>
      <c r="L230" s="66"/>
      <c r="M230" s="66"/>
      <c r="N230" s="55">
        <f>SUBTOTAL(9,G230:M230)</f>
        <v>0</v>
      </c>
      <c r="O230" s="110">
        <f>IFERROR(N230/$N$18*100,"0.00")</f>
        <v>0</v>
      </c>
    </row>
    <row r="231" spans="1:15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344">
        <f t="shared" ref="G231:N231" si="99">+G232+G234+G236+G238</f>
        <v>0</v>
      </c>
      <c r="H231" s="344">
        <f t="shared" si="99"/>
        <v>380000</v>
      </c>
      <c r="I231" s="344">
        <f t="shared" si="99"/>
        <v>600000</v>
      </c>
      <c r="J231" s="344">
        <f t="shared" si="99"/>
        <v>100000</v>
      </c>
      <c r="K231" s="344">
        <f t="shared" si="99"/>
        <v>125000</v>
      </c>
      <c r="L231" s="344">
        <f t="shared" si="99"/>
        <v>65000</v>
      </c>
      <c r="M231" s="344">
        <f t="shared" si="99"/>
        <v>2300000</v>
      </c>
      <c r="N231" s="344">
        <f t="shared" si="99"/>
        <v>3570000</v>
      </c>
      <c r="O231" s="119">
        <f>+O232+O234+O236+O238</f>
        <v>0.62084249885981502</v>
      </c>
    </row>
    <row r="232" spans="1:15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66">
        <f t="shared" ref="G232:O232" si="100">+G233</f>
        <v>0</v>
      </c>
      <c r="H232" s="66">
        <f t="shared" si="100"/>
        <v>350000</v>
      </c>
      <c r="I232" s="66">
        <f t="shared" si="100"/>
        <v>600000</v>
      </c>
      <c r="J232" s="66">
        <f t="shared" si="100"/>
        <v>100000</v>
      </c>
      <c r="K232" s="66">
        <f t="shared" si="100"/>
        <v>125000</v>
      </c>
      <c r="L232" s="66">
        <f t="shared" si="100"/>
        <v>0</v>
      </c>
      <c r="M232" s="66">
        <f t="shared" si="100"/>
        <v>200000</v>
      </c>
      <c r="N232" s="66">
        <f t="shared" si="100"/>
        <v>1375000</v>
      </c>
      <c r="O232" s="121">
        <f t="shared" si="100"/>
        <v>0.23912001006505482</v>
      </c>
    </row>
    <row r="233" spans="1:15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>
        <v>350000</v>
      </c>
      <c r="I233" s="66">
        <v>600000</v>
      </c>
      <c r="J233" s="66">
        <v>100000</v>
      </c>
      <c r="K233" s="66">
        <v>125000</v>
      </c>
      <c r="L233" s="66"/>
      <c r="M233" s="66">
        <v>200000</v>
      </c>
      <c r="N233" s="55">
        <f>SUBTOTAL(9,G233:M233)</f>
        <v>1375000</v>
      </c>
      <c r="O233" s="110">
        <f>IFERROR(N233/$N$18*100,"0.00")</f>
        <v>0.23912001006505482</v>
      </c>
    </row>
    <row r="234" spans="1:15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66">
        <f t="shared" ref="G234:O234" si="101">+G235</f>
        <v>0</v>
      </c>
      <c r="H234" s="66">
        <f t="shared" si="101"/>
        <v>0</v>
      </c>
      <c r="I234" s="66">
        <f t="shared" si="101"/>
        <v>0</v>
      </c>
      <c r="J234" s="66">
        <f t="shared" si="101"/>
        <v>0</v>
      </c>
      <c r="K234" s="66">
        <f t="shared" si="101"/>
        <v>0</v>
      </c>
      <c r="L234" s="66">
        <f t="shared" si="101"/>
        <v>65000</v>
      </c>
      <c r="M234" s="66">
        <f t="shared" si="101"/>
        <v>100000</v>
      </c>
      <c r="N234" s="66">
        <f t="shared" si="101"/>
        <v>165000</v>
      </c>
      <c r="O234" s="121">
        <f t="shared" si="101"/>
        <v>2.8694401207806579E-2</v>
      </c>
    </row>
    <row r="235" spans="1:15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/>
      <c r="I235" s="66"/>
      <c r="J235" s="66"/>
      <c r="K235" s="66"/>
      <c r="L235" s="66">
        <v>65000</v>
      </c>
      <c r="M235" s="66">
        <v>100000</v>
      </c>
      <c r="N235" s="55">
        <f>SUBTOTAL(9,G235:M235)</f>
        <v>165000</v>
      </c>
      <c r="O235" s="110">
        <f>IFERROR(N235/$N$18*100,"0.00")</f>
        <v>2.8694401207806579E-2</v>
      </c>
    </row>
    <row r="236" spans="1:15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66">
        <f t="shared" ref="G236:O236" si="102">+G237</f>
        <v>0</v>
      </c>
      <c r="H236" s="66">
        <f t="shared" si="102"/>
        <v>0</v>
      </c>
      <c r="I236" s="66">
        <f t="shared" si="102"/>
        <v>0</v>
      </c>
      <c r="J236" s="66">
        <f t="shared" si="102"/>
        <v>0</v>
      </c>
      <c r="K236" s="66">
        <f t="shared" si="102"/>
        <v>0</v>
      </c>
      <c r="L236" s="66">
        <f t="shared" si="102"/>
        <v>0</v>
      </c>
      <c r="M236" s="66">
        <f t="shared" si="102"/>
        <v>2000000</v>
      </c>
      <c r="N236" s="66">
        <f t="shared" si="102"/>
        <v>2000000</v>
      </c>
      <c r="O236" s="121">
        <f t="shared" si="102"/>
        <v>0.34781092373098882</v>
      </c>
    </row>
    <row r="237" spans="1:15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/>
      <c r="I237" s="66"/>
      <c r="J237" s="66"/>
      <c r="K237" s="66"/>
      <c r="L237" s="66"/>
      <c r="M237" s="66">
        <v>2000000</v>
      </c>
      <c r="N237" s="55">
        <f>SUBTOTAL(9,G237:M237)</f>
        <v>2000000</v>
      </c>
      <c r="O237" s="110">
        <f>IFERROR(N237/$N$18*100,"0.00")</f>
        <v>0.34781092373098882</v>
      </c>
    </row>
    <row r="238" spans="1:15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66">
        <f t="shared" ref="G238:O238" si="103">+G239</f>
        <v>0</v>
      </c>
      <c r="H238" s="66">
        <f t="shared" si="103"/>
        <v>30000</v>
      </c>
      <c r="I238" s="66">
        <f t="shared" si="103"/>
        <v>0</v>
      </c>
      <c r="J238" s="66">
        <f t="shared" si="103"/>
        <v>0</v>
      </c>
      <c r="K238" s="66">
        <f t="shared" si="103"/>
        <v>0</v>
      </c>
      <c r="L238" s="66">
        <f t="shared" si="103"/>
        <v>0</v>
      </c>
      <c r="M238" s="66">
        <f t="shared" si="103"/>
        <v>0</v>
      </c>
      <c r="N238" s="66">
        <f t="shared" si="103"/>
        <v>30000</v>
      </c>
      <c r="O238" s="121">
        <f t="shared" si="103"/>
        <v>5.2171638559648324E-3</v>
      </c>
    </row>
    <row r="239" spans="1:15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>
        <v>30000</v>
      </c>
      <c r="I239" s="66"/>
      <c r="J239" s="66"/>
      <c r="K239" s="66"/>
      <c r="L239" s="66"/>
      <c r="M239" s="66"/>
      <c r="N239" s="55">
        <f>SUBTOTAL(9,G239:M239)</f>
        <v>30000</v>
      </c>
      <c r="O239" s="110">
        <f>IFERROR(N239/$N$18*100,"0.00")</f>
        <v>5.2171638559648324E-3</v>
      </c>
    </row>
    <row r="240" spans="1:15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344">
        <f t="shared" ref="G240:N240" si="104">+G241+G243+G245+G247+G249+G251</f>
        <v>320000</v>
      </c>
      <c r="H240" s="344">
        <f t="shared" si="104"/>
        <v>100000</v>
      </c>
      <c r="I240" s="344">
        <f t="shared" si="104"/>
        <v>850000</v>
      </c>
      <c r="J240" s="344">
        <f t="shared" si="104"/>
        <v>50000</v>
      </c>
      <c r="K240" s="344">
        <f t="shared" si="104"/>
        <v>0</v>
      </c>
      <c r="L240" s="344">
        <f t="shared" si="104"/>
        <v>0</v>
      </c>
      <c r="M240" s="344">
        <f t="shared" si="104"/>
        <v>1005000</v>
      </c>
      <c r="N240" s="344">
        <f t="shared" si="104"/>
        <v>2325000</v>
      </c>
      <c r="O240" s="119">
        <f>+O241+O243+O245+O247+O249+O251</f>
        <v>0.4043301988372745</v>
      </c>
    </row>
    <row r="241" spans="1:15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66">
        <f t="shared" ref="G241:O241" si="105">G242</f>
        <v>20000</v>
      </c>
      <c r="H241" s="66">
        <f t="shared" si="105"/>
        <v>100000</v>
      </c>
      <c r="I241" s="66">
        <f t="shared" si="105"/>
        <v>150000</v>
      </c>
      <c r="J241" s="66">
        <f t="shared" si="105"/>
        <v>50000</v>
      </c>
      <c r="K241" s="66">
        <f t="shared" si="105"/>
        <v>0</v>
      </c>
      <c r="L241" s="66">
        <f t="shared" si="105"/>
        <v>0</v>
      </c>
      <c r="M241" s="66">
        <f t="shared" si="105"/>
        <v>430000</v>
      </c>
      <c r="N241" s="66">
        <f t="shared" si="105"/>
        <v>750000</v>
      </c>
      <c r="O241" s="120">
        <f t="shared" si="105"/>
        <v>0.13042909639912081</v>
      </c>
    </row>
    <row r="242" spans="1:15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>
        <v>20000</v>
      </c>
      <c r="H242" s="55">
        <v>100000</v>
      </c>
      <c r="I242" s="55">
        <v>150000</v>
      </c>
      <c r="J242" s="55">
        <v>50000</v>
      </c>
      <c r="K242" s="55"/>
      <c r="L242" s="55"/>
      <c r="M242" s="55">
        <v>430000</v>
      </c>
      <c r="N242" s="55">
        <f>SUBTOTAL(9,G242:M242)</f>
        <v>750000</v>
      </c>
      <c r="O242" s="110">
        <f>IFERROR(N242/$N$18*100,"0.00")</f>
        <v>0.13042909639912081</v>
      </c>
    </row>
    <row r="243" spans="1:15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66">
        <f t="shared" ref="G243:O243" si="106">+G244</f>
        <v>300000</v>
      </c>
      <c r="H243" s="66">
        <f t="shared" si="106"/>
        <v>0</v>
      </c>
      <c r="I243" s="66">
        <f t="shared" si="106"/>
        <v>700000</v>
      </c>
      <c r="J243" s="66">
        <f t="shared" si="106"/>
        <v>0</v>
      </c>
      <c r="K243" s="66">
        <f t="shared" si="106"/>
        <v>0</v>
      </c>
      <c r="L243" s="66">
        <f t="shared" si="106"/>
        <v>0</v>
      </c>
      <c r="M243" s="66">
        <f t="shared" si="106"/>
        <v>500000</v>
      </c>
      <c r="N243" s="66">
        <f t="shared" si="106"/>
        <v>1500000</v>
      </c>
      <c r="O243" s="121">
        <f t="shared" si="106"/>
        <v>0.26085819279824163</v>
      </c>
    </row>
    <row r="244" spans="1:15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>
        <v>300000</v>
      </c>
      <c r="H244" s="55"/>
      <c r="I244" s="55">
        <v>700000</v>
      </c>
      <c r="J244" s="55"/>
      <c r="K244" s="55"/>
      <c r="L244" s="55"/>
      <c r="M244" s="55">
        <v>500000</v>
      </c>
      <c r="N244" s="55">
        <f>SUBTOTAL(9,G244:M244)</f>
        <v>1500000</v>
      </c>
      <c r="O244" s="110">
        <f>IFERROR(N244/$N$18*100,"0.00")</f>
        <v>0.26085819279824163</v>
      </c>
    </row>
    <row r="245" spans="1:15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66">
        <f t="shared" ref="G245:O245" si="107">+G246</f>
        <v>0</v>
      </c>
      <c r="H245" s="66">
        <f t="shared" si="107"/>
        <v>0</v>
      </c>
      <c r="I245" s="66">
        <f t="shared" si="107"/>
        <v>0</v>
      </c>
      <c r="J245" s="66">
        <f t="shared" si="107"/>
        <v>0</v>
      </c>
      <c r="K245" s="66">
        <f t="shared" si="107"/>
        <v>0</v>
      </c>
      <c r="L245" s="66">
        <f t="shared" si="107"/>
        <v>0</v>
      </c>
      <c r="M245" s="66">
        <f t="shared" si="107"/>
        <v>0</v>
      </c>
      <c r="N245" s="66">
        <f t="shared" si="107"/>
        <v>0</v>
      </c>
      <c r="O245" s="121">
        <f t="shared" si="107"/>
        <v>0</v>
      </c>
    </row>
    <row r="246" spans="1:15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/>
      <c r="K246" s="55"/>
      <c r="L246" s="55"/>
      <c r="M246" s="55"/>
      <c r="N246" s="55">
        <f>SUBTOTAL(9,G246:M246)</f>
        <v>0</v>
      </c>
      <c r="O246" s="110">
        <f>IFERROR(N246/$N$18*100,"0.00")</f>
        <v>0</v>
      </c>
    </row>
    <row r="247" spans="1:15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66">
        <f t="shared" ref="G247:O247" si="108">+G248</f>
        <v>0</v>
      </c>
      <c r="H247" s="66">
        <f t="shared" si="108"/>
        <v>0</v>
      </c>
      <c r="I247" s="66">
        <f t="shared" si="108"/>
        <v>0</v>
      </c>
      <c r="J247" s="66">
        <f t="shared" si="108"/>
        <v>0</v>
      </c>
      <c r="K247" s="66">
        <f t="shared" si="108"/>
        <v>0</v>
      </c>
      <c r="L247" s="66">
        <f t="shared" si="108"/>
        <v>0</v>
      </c>
      <c r="M247" s="66">
        <f t="shared" si="108"/>
        <v>25000</v>
      </c>
      <c r="N247" s="66">
        <f t="shared" si="108"/>
        <v>25000</v>
      </c>
      <c r="O247" s="121">
        <f t="shared" si="108"/>
        <v>4.3476365466373606E-3</v>
      </c>
    </row>
    <row r="248" spans="1:15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/>
      <c r="I248" s="66"/>
      <c r="J248" s="66"/>
      <c r="K248" s="66"/>
      <c r="L248" s="66"/>
      <c r="M248" s="66">
        <v>25000</v>
      </c>
      <c r="N248" s="55">
        <f>SUBTOTAL(9,G248:M248)</f>
        <v>25000</v>
      </c>
      <c r="O248" s="110">
        <f>IFERROR(N248/$N$18*100,"0.00")</f>
        <v>4.3476365466373606E-3</v>
      </c>
    </row>
    <row r="249" spans="1:15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66">
        <f t="shared" ref="G249:O249" si="109">+G250</f>
        <v>0</v>
      </c>
      <c r="H249" s="66">
        <f t="shared" si="109"/>
        <v>0</v>
      </c>
      <c r="I249" s="66">
        <f t="shared" si="109"/>
        <v>0</v>
      </c>
      <c r="J249" s="66">
        <f t="shared" si="109"/>
        <v>0</v>
      </c>
      <c r="K249" s="66">
        <f t="shared" si="109"/>
        <v>0</v>
      </c>
      <c r="L249" s="66">
        <f t="shared" si="109"/>
        <v>0</v>
      </c>
      <c r="M249" s="66">
        <f t="shared" si="109"/>
        <v>0</v>
      </c>
      <c r="N249" s="66">
        <f t="shared" si="109"/>
        <v>0</v>
      </c>
      <c r="O249" s="121">
        <f t="shared" si="109"/>
        <v>0</v>
      </c>
    </row>
    <row r="250" spans="1:15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66"/>
      <c r="K250" s="66"/>
      <c r="L250" s="66"/>
      <c r="M250" s="66"/>
      <c r="N250" s="55">
        <f>SUBTOTAL(9,G250:M250)</f>
        <v>0</v>
      </c>
      <c r="O250" s="110">
        <f>IFERROR(N250/$N$18*100,"0.00")</f>
        <v>0</v>
      </c>
    </row>
    <row r="251" spans="1:15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66">
        <f t="shared" ref="G251:O251" si="110">+G252</f>
        <v>0</v>
      </c>
      <c r="H251" s="66">
        <f t="shared" si="110"/>
        <v>0</v>
      </c>
      <c r="I251" s="66">
        <f t="shared" si="110"/>
        <v>0</v>
      </c>
      <c r="J251" s="66">
        <f t="shared" si="110"/>
        <v>0</v>
      </c>
      <c r="K251" s="66">
        <f t="shared" si="110"/>
        <v>0</v>
      </c>
      <c r="L251" s="66">
        <f t="shared" si="110"/>
        <v>0</v>
      </c>
      <c r="M251" s="66">
        <f t="shared" si="110"/>
        <v>50000</v>
      </c>
      <c r="N251" s="66">
        <f t="shared" si="110"/>
        <v>50000</v>
      </c>
      <c r="O251" s="121">
        <f t="shared" si="110"/>
        <v>8.6952730932747212E-3</v>
      </c>
    </row>
    <row r="252" spans="1:15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/>
      <c r="I252" s="55"/>
      <c r="J252" s="55"/>
      <c r="K252" s="55"/>
      <c r="L252" s="55"/>
      <c r="M252" s="55">
        <v>50000</v>
      </c>
      <c r="N252" s="55">
        <f>SUBTOTAL(9,G252:M252)</f>
        <v>50000</v>
      </c>
      <c r="O252" s="110">
        <f>IFERROR(N252/$N$18*100,"0.00")</f>
        <v>8.6952730932747212E-3</v>
      </c>
    </row>
    <row r="253" spans="1:15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344">
        <f t="shared" ref="G253:N253" si="111">+G254+G256</f>
        <v>0</v>
      </c>
      <c r="H253" s="344">
        <f t="shared" si="111"/>
        <v>9000000</v>
      </c>
      <c r="I253" s="344">
        <f t="shared" si="111"/>
        <v>21000000</v>
      </c>
      <c r="J253" s="344">
        <f t="shared" si="111"/>
        <v>0</v>
      </c>
      <c r="K253" s="344">
        <f t="shared" si="111"/>
        <v>0</v>
      </c>
      <c r="L253" s="344">
        <f t="shared" si="111"/>
        <v>0</v>
      </c>
      <c r="M253" s="344">
        <f t="shared" si="111"/>
        <v>0</v>
      </c>
      <c r="N253" s="344">
        <f t="shared" si="111"/>
        <v>30000000</v>
      </c>
      <c r="O253" s="119">
        <f>+O254+O256</f>
        <v>5.2171638559648317</v>
      </c>
    </row>
    <row r="254" spans="1:15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66">
        <f t="shared" ref="G254:O254" si="112">+G255</f>
        <v>0</v>
      </c>
      <c r="H254" s="66">
        <f t="shared" si="112"/>
        <v>9000000</v>
      </c>
      <c r="I254" s="66">
        <f t="shared" si="112"/>
        <v>21000000</v>
      </c>
      <c r="J254" s="66">
        <f t="shared" si="112"/>
        <v>0</v>
      </c>
      <c r="K254" s="66">
        <f t="shared" si="112"/>
        <v>0</v>
      </c>
      <c r="L254" s="66">
        <f t="shared" si="112"/>
        <v>0</v>
      </c>
      <c r="M254" s="66">
        <f t="shared" si="112"/>
        <v>0</v>
      </c>
      <c r="N254" s="66">
        <f t="shared" si="112"/>
        <v>30000000</v>
      </c>
      <c r="O254" s="121">
        <f t="shared" si="112"/>
        <v>5.2171638559648317</v>
      </c>
    </row>
    <row r="255" spans="1:15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>
        <v>9000000</v>
      </c>
      <c r="I255" s="55">
        <v>21000000</v>
      </c>
      <c r="J255" s="55"/>
      <c r="K255" s="55"/>
      <c r="L255" s="55"/>
      <c r="M255" s="55"/>
      <c r="N255" s="55">
        <f>SUBTOTAL(9,G255:M255)</f>
        <v>30000000</v>
      </c>
      <c r="O255" s="110">
        <f>IFERROR(N255/$N$18*100,"0.00")</f>
        <v>5.2171638559648317</v>
      </c>
    </row>
    <row r="256" spans="1:15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66">
        <f t="shared" ref="G256:O256" si="113">+G257</f>
        <v>0</v>
      </c>
      <c r="H256" s="66">
        <f t="shared" si="113"/>
        <v>0</v>
      </c>
      <c r="I256" s="66">
        <f t="shared" si="113"/>
        <v>0</v>
      </c>
      <c r="J256" s="66">
        <f t="shared" si="113"/>
        <v>0</v>
      </c>
      <c r="K256" s="66">
        <f t="shared" si="113"/>
        <v>0</v>
      </c>
      <c r="L256" s="66">
        <f t="shared" si="113"/>
        <v>0</v>
      </c>
      <c r="M256" s="66">
        <f t="shared" si="113"/>
        <v>0</v>
      </c>
      <c r="N256" s="66">
        <f t="shared" si="113"/>
        <v>0</v>
      </c>
      <c r="O256" s="121">
        <f t="shared" si="113"/>
        <v>0</v>
      </c>
    </row>
    <row r="257" spans="1:15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>
        <f>IFERROR(N257/$N$18*100,"0.00")</f>
        <v>0</v>
      </c>
    </row>
    <row r="258" spans="1:15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344">
        <f t="shared" ref="G258:N258" si="114">+G259+G261+G263+G265+G267</f>
        <v>30000</v>
      </c>
      <c r="H258" s="344">
        <f t="shared" si="114"/>
        <v>60000</v>
      </c>
      <c r="I258" s="344">
        <f t="shared" si="114"/>
        <v>20000</v>
      </c>
      <c r="J258" s="344">
        <f t="shared" si="114"/>
        <v>0</v>
      </c>
      <c r="K258" s="344">
        <f t="shared" si="114"/>
        <v>10000</v>
      </c>
      <c r="L258" s="344">
        <f t="shared" si="114"/>
        <v>0</v>
      </c>
      <c r="M258" s="344">
        <f t="shared" si="114"/>
        <v>130000</v>
      </c>
      <c r="N258" s="344">
        <f t="shared" si="114"/>
        <v>250000</v>
      </c>
      <c r="O258" s="119">
        <f>+O259+O261+O263+O265+O267</f>
        <v>4.3476365466373609E-2</v>
      </c>
    </row>
    <row r="259" spans="1:15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66">
        <f t="shared" ref="G259:O259" si="115">+G260</f>
        <v>0</v>
      </c>
      <c r="H259" s="66">
        <f t="shared" si="115"/>
        <v>0</v>
      </c>
      <c r="I259" s="66">
        <f t="shared" si="115"/>
        <v>0</v>
      </c>
      <c r="J259" s="66">
        <f t="shared" si="115"/>
        <v>0</v>
      </c>
      <c r="K259" s="66">
        <f t="shared" si="115"/>
        <v>0</v>
      </c>
      <c r="L259" s="66">
        <f t="shared" si="115"/>
        <v>0</v>
      </c>
      <c r="M259" s="66">
        <f t="shared" si="115"/>
        <v>0</v>
      </c>
      <c r="N259" s="66">
        <f t="shared" si="115"/>
        <v>0</v>
      </c>
      <c r="O259" s="121">
        <f t="shared" si="115"/>
        <v>0</v>
      </c>
    </row>
    <row r="260" spans="1:15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66"/>
      <c r="K260" s="66"/>
      <c r="L260" s="66"/>
      <c r="M260" s="66"/>
      <c r="N260" s="55">
        <f>SUBTOTAL(9,G260:M260)</f>
        <v>0</v>
      </c>
      <c r="O260" s="110">
        <f>IFERROR(N260/$N$18*100,"0.00")</f>
        <v>0</v>
      </c>
    </row>
    <row r="261" spans="1:15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66">
        <f t="shared" ref="G261:O261" si="116">+G262</f>
        <v>0</v>
      </c>
      <c r="H261" s="66">
        <f t="shared" si="116"/>
        <v>0</v>
      </c>
      <c r="I261" s="66">
        <f t="shared" si="116"/>
        <v>0</v>
      </c>
      <c r="J261" s="66">
        <f t="shared" si="116"/>
        <v>0</v>
      </c>
      <c r="K261" s="66">
        <f t="shared" si="116"/>
        <v>0</v>
      </c>
      <c r="L261" s="66">
        <f t="shared" si="116"/>
        <v>0</v>
      </c>
      <c r="M261" s="66">
        <f t="shared" si="116"/>
        <v>0</v>
      </c>
      <c r="N261" s="66">
        <f t="shared" si="116"/>
        <v>0</v>
      </c>
      <c r="O261" s="121">
        <f t="shared" si="116"/>
        <v>0</v>
      </c>
    </row>
    <row r="262" spans="1:15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>
        <f>IFERROR(N262/$N$18*100,"0.00")</f>
        <v>0</v>
      </c>
    </row>
    <row r="263" spans="1:15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66">
        <f t="shared" ref="G263:O263" si="117">+G264</f>
        <v>0</v>
      </c>
      <c r="H263" s="66">
        <f t="shared" si="117"/>
        <v>0</v>
      </c>
      <c r="I263" s="66">
        <f t="shared" si="117"/>
        <v>0</v>
      </c>
      <c r="J263" s="66">
        <f t="shared" si="117"/>
        <v>0</v>
      </c>
      <c r="K263" s="66">
        <f t="shared" si="117"/>
        <v>0</v>
      </c>
      <c r="L263" s="66">
        <f t="shared" si="117"/>
        <v>0</v>
      </c>
      <c r="M263" s="66">
        <f t="shared" si="117"/>
        <v>50000</v>
      </c>
      <c r="N263" s="66">
        <f t="shared" si="117"/>
        <v>50000</v>
      </c>
      <c r="O263" s="121">
        <f t="shared" si="117"/>
        <v>8.6952730932747212E-3</v>
      </c>
    </row>
    <row r="264" spans="1:15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/>
      <c r="I264" s="55"/>
      <c r="J264" s="55"/>
      <c r="K264" s="55"/>
      <c r="L264" s="55"/>
      <c r="M264" s="55">
        <v>50000</v>
      </c>
      <c r="N264" s="55">
        <f>SUBTOTAL(9,G264:M264)</f>
        <v>50000</v>
      </c>
      <c r="O264" s="110">
        <f>IFERROR(N264/$N$18*100,"0.00")</f>
        <v>8.6952730932747212E-3</v>
      </c>
    </row>
    <row r="265" spans="1:15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66">
        <f t="shared" ref="G265:O265" si="118">+G266</f>
        <v>0</v>
      </c>
      <c r="H265" s="66">
        <f t="shared" si="118"/>
        <v>0</v>
      </c>
      <c r="I265" s="66">
        <f t="shared" si="118"/>
        <v>0</v>
      </c>
      <c r="J265" s="66">
        <f t="shared" si="118"/>
        <v>0</v>
      </c>
      <c r="K265" s="66">
        <f t="shared" si="118"/>
        <v>0</v>
      </c>
      <c r="L265" s="66">
        <f t="shared" si="118"/>
        <v>0</v>
      </c>
      <c r="M265" s="66">
        <f t="shared" si="118"/>
        <v>0</v>
      </c>
      <c r="N265" s="66">
        <f t="shared" si="118"/>
        <v>0</v>
      </c>
      <c r="O265" s="121">
        <f t="shared" si="118"/>
        <v>0</v>
      </c>
    </row>
    <row r="266" spans="1:15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>
        <f>IFERROR(N266/$N$18*100,"0.00")</f>
        <v>0</v>
      </c>
    </row>
    <row r="267" spans="1:15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66">
        <f t="shared" ref="G267:O267" si="119">+G268</f>
        <v>30000</v>
      </c>
      <c r="H267" s="66">
        <f t="shared" si="119"/>
        <v>60000</v>
      </c>
      <c r="I267" s="66">
        <f t="shared" si="119"/>
        <v>20000</v>
      </c>
      <c r="J267" s="66">
        <f t="shared" si="119"/>
        <v>0</v>
      </c>
      <c r="K267" s="66">
        <f t="shared" si="119"/>
        <v>10000</v>
      </c>
      <c r="L267" s="66">
        <f t="shared" si="119"/>
        <v>0</v>
      </c>
      <c r="M267" s="66">
        <f t="shared" si="119"/>
        <v>80000</v>
      </c>
      <c r="N267" s="66">
        <f t="shared" si="119"/>
        <v>200000</v>
      </c>
      <c r="O267" s="121">
        <f t="shared" si="119"/>
        <v>3.4781092373098885E-2</v>
      </c>
    </row>
    <row r="268" spans="1:15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>
        <v>30000</v>
      </c>
      <c r="H268" s="55">
        <v>60000</v>
      </c>
      <c r="I268" s="55">
        <v>20000</v>
      </c>
      <c r="J268" s="55"/>
      <c r="K268" s="55">
        <v>10000</v>
      </c>
      <c r="L268" s="55"/>
      <c r="M268" s="55">
        <v>80000</v>
      </c>
      <c r="N268" s="55">
        <f>SUBTOTAL(9,G268:M268)</f>
        <v>200000</v>
      </c>
      <c r="O268" s="110">
        <f>IFERROR(N268/$N$18*100,"0.00")</f>
        <v>3.4781092373098885E-2</v>
      </c>
    </row>
    <row r="269" spans="1:15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344">
        <f t="shared" ref="G269:N269" si="120">+G270+G276+G280+G287+G295</f>
        <v>0</v>
      </c>
      <c r="H269" s="344">
        <f t="shared" si="120"/>
        <v>40000</v>
      </c>
      <c r="I269" s="344">
        <f t="shared" si="120"/>
        <v>0</v>
      </c>
      <c r="J269" s="344">
        <f t="shared" si="120"/>
        <v>35000</v>
      </c>
      <c r="K269" s="344">
        <f t="shared" si="120"/>
        <v>0</v>
      </c>
      <c r="L269" s="344">
        <f t="shared" si="120"/>
        <v>0</v>
      </c>
      <c r="M269" s="344">
        <f t="shared" si="120"/>
        <v>175000</v>
      </c>
      <c r="N269" s="344">
        <f t="shared" si="120"/>
        <v>250000</v>
      </c>
      <c r="O269" s="85">
        <f>+O270+O276+O280+O287+O295</f>
        <v>4.3476365466373602E-2</v>
      </c>
    </row>
    <row r="270" spans="1:15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66">
        <f t="shared" ref="G270:N270" si="121">+G271+G272+G273+G274</f>
        <v>0</v>
      </c>
      <c r="H270" s="66">
        <f t="shared" si="121"/>
        <v>40000</v>
      </c>
      <c r="I270" s="66">
        <f t="shared" si="121"/>
        <v>0</v>
      </c>
      <c r="J270" s="66">
        <f t="shared" si="121"/>
        <v>0</v>
      </c>
      <c r="K270" s="66">
        <f t="shared" si="121"/>
        <v>0</v>
      </c>
      <c r="L270" s="66">
        <f t="shared" si="121"/>
        <v>0</v>
      </c>
      <c r="M270" s="66">
        <f t="shared" si="121"/>
        <v>60000</v>
      </c>
      <c r="N270" s="66">
        <f t="shared" si="121"/>
        <v>100000</v>
      </c>
      <c r="O270" s="121">
        <f>+O271+O272+O273+O274</f>
        <v>1.7390546186549442E-2</v>
      </c>
    </row>
    <row r="271" spans="1:15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/>
      <c r="I271" s="55"/>
      <c r="J271" s="55"/>
      <c r="K271" s="55"/>
      <c r="L271" s="55"/>
      <c r="M271" s="55">
        <v>50000</v>
      </c>
      <c r="N271" s="55">
        <f>SUBTOTAL(9,G271:M271)</f>
        <v>50000</v>
      </c>
      <c r="O271" s="110">
        <f>IFERROR(N271/$N$18*100,"0.00")</f>
        <v>8.6952730932747212E-3</v>
      </c>
    </row>
    <row r="272" spans="1:15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/>
      <c r="K272" s="55"/>
      <c r="L272" s="55"/>
      <c r="M272" s="55"/>
      <c r="N272" s="55">
        <f>SUBTOTAL(9,G272:M272)</f>
        <v>0</v>
      </c>
      <c r="O272" s="110">
        <f>IFERROR(N272/$N$18*100,"0.00")</f>
        <v>0</v>
      </c>
    </row>
    <row r="273" spans="1:15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>
        <f>IFERROR(N273/$N$18*100,"0.00")</f>
        <v>0</v>
      </c>
    </row>
    <row r="274" spans="1:15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>
        <v>40000</v>
      </c>
      <c r="I274" s="55"/>
      <c r="J274" s="55"/>
      <c r="K274" s="55"/>
      <c r="L274" s="55"/>
      <c r="M274" s="55">
        <v>10000</v>
      </c>
      <c r="N274" s="55">
        <f>SUBTOTAL(9,G274:M274)</f>
        <v>50000</v>
      </c>
      <c r="O274" s="110">
        <f>IFERROR(N274/$N$18*100,"0.00")</f>
        <v>8.6952730932747212E-3</v>
      </c>
    </row>
    <row r="275" spans="1:15" ht="12.75" x14ac:dyDescent="0.2">
      <c r="A275" s="123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66"/>
      <c r="K275" s="66"/>
      <c r="L275" s="66"/>
      <c r="M275" s="66"/>
      <c r="N275" s="55">
        <f>SUBTOTAL(9,G275:M275)</f>
        <v>0</v>
      </c>
      <c r="O275" s="110">
        <f>IFERROR(N275/$N$18*100,"0.00")</f>
        <v>0</v>
      </c>
    </row>
    <row r="276" spans="1:15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66">
        <f t="shared" ref="G276:N276" si="122">+G277+G278+G279</f>
        <v>0</v>
      </c>
      <c r="H276" s="66">
        <f t="shared" si="122"/>
        <v>0</v>
      </c>
      <c r="I276" s="66">
        <f t="shared" si="122"/>
        <v>0</v>
      </c>
      <c r="J276" s="66">
        <f t="shared" si="122"/>
        <v>35000</v>
      </c>
      <c r="K276" s="66">
        <f t="shared" si="122"/>
        <v>0</v>
      </c>
      <c r="L276" s="66">
        <f t="shared" si="122"/>
        <v>0</v>
      </c>
      <c r="M276" s="66">
        <f t="shared" si="122"/>
        <v>40000</v>
      </c>
      <c r="N276" s="66">
        <f t="shared" si="122"/>
        <v>75000</v>
      </c>
      <c r="O276" s="121">
        <f>+O277+O278+O279</f>
        <v>1.3042909639912082E-2</v>
      </c>
    </row>
    <row r="277" spans="1:15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/>
      <c r="I277" s="55"/>
      <c r="J277" s="55">
        <v>35000</v>
      </c>
      <c r="K277" s="55"/>
      <c r="L277" s="55"/>
      <c r="M277" s="55">
        <v>15000</v>
      </c>
      <c r="N277" s="55">
        <f>SUBTOTAL(9,G277:M277)</f>
        <v>50000</v>
      </c>
      <c r="O277" s="110">
        <f>IFERROR(N277/$N$18*100,"0.00")</f>
        <v>8.6952730932747212E-3</v>
      </c>
    </row>
    <row r="278" spans="1:15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>
        <f>IFERROR(N278/$N$18*100,"0.00")</f>
        <v>0</v>
      </c>
    </row>
    <row r="279" spans="1:15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/>
      <c r="I279" s="66"/>
      <c r="J279" s="66"/>
      <c r="K279" s="66"/>
      <c r="L279" s="66"/>
      <c r="M279" s="66">
        <v>25000</v>
      </c>
      <c r="N279" s="55">
        <f>SUBTOTAL(9,G279:M279)</f>
        <v>25000</v>
      </c>
      <c r="O279" s="110">
        <f>IFERROR(N279/$N$18*100,"0.00")</f>
        <v>4.3476365466373606E-3</v>
      </c>
    </row>
    <row r="280" spans="1:15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66">
        <f t="shared" ref="G280:N280" si="123">+G281+G282+G283+G284+G285+G286</f>
        <v>0</v>
      </c>
      <c r="H280" s="66">
        <f t="shared" si="123"/>
        <v>0</v>
      </c>
      <c r="I280" s="66">
        <f t="shared" si="123"/>
        <v>0</v>
      </c>
      <c r="J280" s="66">
        <f t="shared" si="123"/>
        <v>0</v>
      </c>
      <c r="K280" s="66">
        <f t="shared" si="123"/>
        <v>0</v>
      </c>
      <c r="L280" s="66">
        <f t="shared" si="123"/>
        <v>0</v>
      </c>
      <c r="M280" s="66">
        <f t="shared" si="123"/>
        <v>65000</v>
      </c>
      <c r="N280" s="66">
        <f t="shared" si="123"/>
        <v>65000</v>
      </c>
      <c r="O280" s="121">
        <f>+O281+O282+O283+O284+O285+O286</f>
        <v>1.1303855021257136E-2</v>
      </c>
    </row>
    <row r="281" spans="1:15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/>
      <c r="K281" s="55"/>
      <c r="L281" s="55"/>
      <c r="M281" s="55"/>
      <c r="N281" s="55">
        <f t="shared" ref="N281:N286" si="124">SUBTOTAL(9,G281:M281)</f>
        <v>0</v>
      </c>
      <c r="O281" s="110">
        <f t="shared" ref="O281:O286" si="125">IFERROR(N281/$N$18*100,"0.00")</f>
        <v>0</v>
      </c>
    </row>
    <row r="282" spans="1:15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/>
      <c r="K282" s="55"/>
      <c r="L282" s="55"/>
      <c r="M282" s="55"/>
      <c r="N282" s="55">
        <f t="shared" si="124"/>
        <v>0</v>
      </c>
      <c r="O282" s="110">
        <f t="shared" si="125"/>
        <v>0</v>
      </c>
    </row>
    <row r="283" spans="1:15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/>
      <c r="I283" s="55"/>
      <c r="J283" s="55"/>
      <c r="K283" s="55"/>
      <c r="L283" s="55"/>
      <c r="M283" s="55">
        <v>50000</v>
      </c>
      <c r="N283" s="55">
        <f t="shared" si="124"/>
        <v>50000</v>
      </c>
      <c r="O283" s="110">
        <f t="shared" si="125"/>
        <v>8.6952730932747212E-3</v>
      </c>
    </row>
    <row r="284" spans="1:15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/>
      <c r="I284" s="55"/>
      <c r="J284" s="55"/>
      <c r="K284" s="55"/>
      <c r="L284" s="55"/>
      <c r="M284" s="55">
        <v>10000</v>
      </c>
      <c r="N284" s="55">
        <f t="shared" si="124"/>
        <v>10000</v>
      </c>
      <c r="O284" s="110">
        <f t="shared" si="125"/>
        <v>1.739054618654944E-3</v>
      </c>
    </row>
    <row r="285" spans="1:15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/>
      <c r="I285" s="55"/>
      <c r="J285" s="55"/>
      <c r="K285" s="55"/>
      <c r="L285" s="55"/>
      <c r="M285" s="55">
        <v>5000</v>
      </c>
      <c r="N285" s="55">
        <f t="shared" si="124"/>
        <v>5000</v>
      </c>
      <c r="O285" s="110">
        <f t="shared" si="125"/>
        <v>8.6952730932747199E-4</v>
      </c>
    </row>
    <row r="286" spans="1:15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66"/>
      <c r="K286" s="66"/>
      <c r="L286" s="66"/>
      <c r="M286" s="66"/>
      <c r="N286" s="55">
        <f t="shared" si="124"/>
        <v>0</v>
      </c>
      <c r="O286" s="110">
        <f t="shared" si="125"/>
        <v>0</v>
      </c>
    </row>
    <row r="287" spans="1:15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66">
        <f t="shared" ref="G287:N287" si="126">+G288+G289+G290+G291+G292+G293+G294</f>
        <v>0</v>
      </c>
      <c r="H287" s="66">
        <f t="shared" si="126"/>
        <v>0</v>
      </c>
      <c r="I287" s="66">
        <f t="shared" si="126"/>
        <v>0</v>
      </c>
      <c r="J287" s="66">
        <f t="shared" si="126"/>
        <v>0</v>
      </c>
      <c r="K287" s="66">
        <f t="shared" si="126"/>
        <v>0</v>
      </c>
      <c r="L287" s="66">
        <f t="shared" si="126"/>
        <v>0</v>
      </c>
      <c r="M287" s="66">
        <f t="shared" si="126"/>
        <v>10000</v>
      </c>
      <c r="N287" s="66">
        <f t="shared" si="126"/>
        <v>10000</v>
      </c>
      <c r="O287" s="121">
        <f>+O288+O289+O290+O291+O292+O293+O294</f>
        <v>1.739054618654944E-3</v>
      </c>
    </row>
    <row r="288" spans="1:15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/>
      <c r="K288" s="55"/>
      <c r="L288" s="55"/>
      <c r="M288" s="55"/>
      <c r="N288" s="55">
        <f t="shared" ref="N288:N294" si="127">SUBTOTAL(9,G288:M288)</f>
        <v>0</v>
      </c>
      <c r="O288" s="110">
        <f t="shared" ref="O288:O294" si="128">IFERROR(N288/$N$18*100,"0.00")</f>
        <v>0</v>
      </c>
    </row>
    <row r="289" spans="1:15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/>
      <c r="K289" s="55"/>
      <c r="L289" s="55"/>
      <c r="M289" s="55"/>
      <c r="N289" s="55">
        <f t="shared" si="127"/>
        <v>0</v>
      </c>
      <c r="O289" s="110">
        <f t="shared" si="128"/>
        <v>0</v>
      </c>
    </row>
    <row r="290" spans="1:15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/>
      <c r="K290" s="55"/>
      <c r="L290" s="55"/>
      <c r="M290" s="55"/>
      <c r="N290" s="55">
        <f t="shared" si="127"/>
        <v>0</v>
      </c>
      <c r="O290" s="110">
        <f t="shared" si="128"/>
        <v>0</v>
      </c>
    </row>
    <row r="291" spans="1:15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/>
      <c r="K291" s="55"/>
      <c r="L291" s="55"/>
      <c r="M291" s="55"/>
      <c r="N291" s="55">
        <f t="shared" si="127"/>
        <v>0</v>
      </c>
      <c r="O291" s="110">
        <f t="shared" si="128"/>
        <v>0</v>
      </c>
    </row>
    <row r="292" spans="1:15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/>
      <c r="K292" s="55"/>
      <c r="L292" s="55"/>
      <c r="M292" s="55"/>
      <c r="N292" s="55">
        <f t="shared" si="127"/>
        <v>0</v>
      </c>
      <c r="O292" s="110">
        <f t="shared" si="128"/>
        <v>0</v>
      </c>
    </row>
    <row r="293" spans="1:15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/>
      <c r="I293" s="55"/>
      <c r="J293" s="55"/>
      <c r="K293" s="55"/>
      <c r="L293" s="55"/>
      <c r="M293" s="55">
        <v>10000</v>
      </c>
      <c r="N293" s="55">
        <f t="shared" si="127"/>
        <v>10000</v>
      </c>
      <c r="O293" s="110">
        <f t="shared" si="128"/>
        <v>1.739054618654944E-3</v>
      </c>
    </row>
    <row r="294" spans="1:15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66"/>
      <c r="K294" s="66"/>
      <c r="L294" s="66"/>
      <c r="M294" s="66"/>
      <c r="N294" s="55">
        <f t="shared" si="127"/>
        <v>0</v>
      </c>
      <c r="O294" s="110">
        <f t="shared" si="128"/>
        <v>0</v>
      </c>
    </row>
    <row r="295" spans="1:15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66">
        <f t="shared" ref="G295:O295" si="129">+G296</f>
        <v>0</v>
      </c>
      <c r="H295" s="66">
        <f t="shared" si="129"/>
        <v>0</v>
      </c>
      <c r="I295" s="66">
        <f t="shared" si="129"/>
        <v>0</v>
      </c>
      <c r="J295" s="66">
        <f t="shared" si="129"/>
        <v>0</v>
      </c>
      <c r="K295" s="66">
        <f t="shared" si="129"/>
        <v>0</v>
      </c>
      <c r="L295" s="66">
        <f t="shared" si="129"/>
        <v>0</v>
      </c>
      <c r="M295" s="66">
        <f t="shared" si="129"/>
        <v>0</v>
      </c>
      <c r="N295" s="66">
        <f t="shared" si="129"/>
        <v>0</v>
      </c>
      <c r="O295" s="121">
        <f t="shared" si="129"/>
        <v>0</v>
      </c>
    </row>
    <row r="296" spans="1:15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66"/>
      <c r="K296" s="66"/>
      <c r="L296" s="66"/>
      <c r="M296" s="66"/>
      <c r="N296" s="55">
        <f>SUBTOTAL(9,G296:M296)</f>
        <v>0</v>
      </c>
      <c r="O296" s="110">
        <f>IFERROR(N296/$N$18*100,"0.00")</f>
        <v>0</v>
      </c>
    </row>
    <row r="297" spans="1:15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344">
        <f t="shared" ref="G297:N297" si="130">+G298+G306</f>
        <v>0</v>
      </c>
      <c r="H297" s="344">
        <f t="shared" si="130"/>
        <v>1700000</v>
      </c>
      <c r="I297" s="344">
        <f t="shared" si="130"/>
        <v>2500000</v>
      </c>
      <c r="J297" s="344">
        <f t="shared" si="130"/>
        <v>4500000</v>
      </c>
      <c r="K297" s="344">
        <f t="shared" si="130"/>
        <v>1000000</v>
      </c>
      <c r="L297" s="344">
        <f t="shared" si="130"/>
        <v>200000</v>
      </c>
      <c r="M297" s="344">
        <f t="shared" si="130"/>
        <v>3825000</v>
      </c>
      <c r="N297" s="344">
        <f t="shared" si="130"/>
        <v>13725000</v>
      </c>
      <c r="O297" s="119">
        <f>+O298+O306</f>
        <v>2.3868524641039111</v>
      </c>
    </row>
    <row r="298" spans="1:15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66">
        <f t="shared" ref="G298:N298" si="131">+G299+G300+G301+G302+G303+G304+G305</f>
        <v>0</v>
      </c>
      <c r="H298" s="66">
        <f t="shared" si="131"/>
        <v>700000</v>
      </c>
      <c r="I298" s="66">
        <f t="shared" si="131"/>
        <v>0</v>
      </c>
      <c r="J298" s="66">
        <f t="shared" si="131"/>
        <v>0</v>
      </c>
      <c r="K298" s="66">
        <f t="shared" si="131"/>
        <v>0</v>
      </c>
      <c r="L298" s="66">
        <f t="shared" si="131"/>
        <v>200000</v>
      </c>
      <c r="M298" s="66">
        <f t="shared" si="131"/>
        <v>3700000</v>
      </c>
      <c r="N298" s="66">
        <f t="shared" si="131"/>
        <v>4600000</v>
      </c>
      <c r="O298" s="121">
        <f>+O299+O300+O301+O302+O303+O304+O305</f>
        <v>0.79996512458127422</v>
      </c>
    </row>
    <row r="299" spans="1:15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>
        <v>700000</v>
      </c>
      <c r="I299" s="55"/>
      <c r="J299" s="55"/>
      <c r="K299" s="55"/>
      <c r="L299" s="55">
        <v>200000</v>
      </c>
      <c r="M299" s="55">
        <v>780000</v>
      </c>
      <c r="N299" s="55">
        <f t="shared" ref="N299:N305" si="132">SUBTOTAL(9,G299:M299)</f>
        <v>1680000</v>
      </c>
      <c r="O299" s="110">
        <f t="shared" ref="O299:O305" si="133">IFERROR(N299/$N$18*100,"0.00")</f>
        <v>0.29216117593403063</v>
      </c>
    </row>
    <row r="300" spans="1:15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/>
      <c r="I300" s="55"/>
      <c r="J300" s="55"/>
      <c r="K300" s="55"/>
      <c r="L300" s="55"/>
      <c r="M300" s="55">
        <v>1500000</v>
      </c>
      <c r="N300" s="55">
        <f t="shared" si="132"/>
        <v>1500000</v>
      </c>
      <c r="O300" s="110">
        <f t="shared" si="133"/>
        <v>0.26085819279824163</v>
      </c>
    </row>
    <row r="301" spans="1:15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/>
      <c r="K301" s="55"/>
      <c r="L301" s="55"/>
      <c r="M301" s="55"/>
      <c r="N301" s="55">
        <f t="shared" si="132"/>
        <v>0</v>
      </c>
      <c r="O301" s="110">
        <f t="shared" si="133"/>
        <v>0</v>
      </c>
    </row>
    <row r="302" spans="1:15" ht="12.75" x14ac:dyDescent="0.2">
      <c r="A302" s="123">
        <v>2</v>
      </c>
      <c r="B302" s="112">
        <v>3</v>
      </c>
      <c r="C302" s="112">
        <v>7</v>
      </c>
      <c r="D302" s="112">
        <v>1</v>
      </c>
      <c r="E302" s="112" t="s">
        <v>312</v>
      </c>
      <c r="F302" s="125" t="s">
        <v>238</v>
      </c>
      <c r="G302" s="115"/>
      <c r="H302" s="115"/>
      <c r="I302" s="115"/>
      <c r="J302" s="115"/>
      <c r="K302" s="115"/>
      <c r="L302" s="115"/>
      <c r="M302" s="115">
        <v>1300000</v>
      </c>
      <c r="N302" s="115">
        <f t="shared" si="132"/>
        <v>1300000</v>
      </c>
      <c r="O302" s="116">
        <f t="shared" si="133"/>
        <v>0.22607710042514273</v>
      </c>
    </row>
    <row r="303" spans="1:15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/>
      <c r="K303" s="55"/>
      <c r="L303" s="55"/>
      <c r="M303" s="55"/>
      <c r="N303" s="55">
        <f t="shared" si="132"/>
        <v>0</v>
      </c>
      <c r="O303" s="110">
        <f t="shared" si="133"/>
        <v>0</v>
      </c>
    </row>
    <row r="304" spans="1:15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/>
      <c r="I304" s="55"/>
      <c r="J304" s="55"/>
      <c r="K304" s="55"/>
      <c r="L304" s="55"/>
      <c r="M304" s="55">
        <v>120000</v>
      </c>
      <c r="N304" s="55">
        <f t="shared" si="132"/>
        <v>120000</v>
      </c>
      <c r="O304" s="110">
        <f t="shared" si="133"/>
        <v>2.0868655423859329E-2</v>
      </c>
    </row>
    <row r="305" spans="1:15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66"/>
      <c r="K305" s="66"/>
      <c r="L305" s="66"/>
      <c r="M305" s="66"/>
      <c r="N305" s="55">
        <f t="shared" si="132"/>
        <v>0</v>
      </c>
      <c r="O305" s="110">
        <f t="shared" si="133"/>
        <v>0</v>
      </c>
    </row>
    <row r="306" spans="1:15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66">
        <f t="shared" ref="G306:N306" si="134">+G307+G308+G309+G310+G311+G312</f>
        <v>0</v>
      </c>
      <c r="H306" s="66">
        <f t="shared" si="134"/>
        <v>1000000</v>
      </c>
      <c r="I306" s="66">
        <f t="shared" si="134"/>
        <v>2500000</v>
      </c>
      <c r="J306" s="66">
        <f t="shared" si="134"/>
        <v>4500000</v>
      </c>
      <c r="K306" s="66">
        <f t="shared" si="134"/>
        <v>1000000</v>
      </c>
      <c r="L306" s="66">
        <f t="shared" si="134"/>
        <v>0</v>
      </c>
      <c r="M306" s="66">
        <f t="shared" si="134"/>
        <v>125000</v>
      </c>
      <c r="N306" s="66">
        <f t="shared" si="134"/>
        <v>9125000</v>
      </c>
      <c r="O306" s="121">
        <f>+O307+O308+O309+O310+O311+O312</f>
        <v>1.5868873395226366</v>
      </c>
    </row>
    <row r="307" spans="1:15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/>
      <c r="K307" s="55"/>
      <c r="L307" s="55"/>
      <c r="M307" s="55"/>
      <c r="N307" s="55">
        <f t="shared" ref="N307:N312" si="135">SUBTOTAL(9,G307:M307)</f>
        <v>0</v>
      </c>
      <c r="O307" s="110">
        <f t="shared" ref="O307:O312" si="136">IFERROR(N307/$N$18*100,"0.00")</f>
        <v>0</v>
      </c>
    </row>
    <row r="308" spans="1:15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/>
      <c r="I308" s="55"/>
      <c r="J308" s="55">
        <v>4500000</v>
      </c>
      <c r="K308" s="55">
        <v>1000000</v>
      </c>
      <c r="L308" s="55"/>
      <c r="M308" s="55"/>
      <c r="N308" s="55">
        <f t="shared" si="135"/>
        <v>5500000</v>
      </c>
      <c r="O308" s="110">
        <f t="shared" si="136"/>
        <v>0.95648004026021927</v>
      </c>
    </row>
    <row r="309" spans="1:15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>
        <v>1000000</v>
      </c>
      <c r="I309" s="55">
        <v>2500000</v>
      </c>
      <c r="J309" s="55"/>
      <c r="K309" s="55"/>
      <c r="L309" s="55"/>
      <c r="M309" s="55"/>
      <c r="N309" s="55">
        <f t="shared" si="135"/>
        <v>3500000</v>
      </c>
      <c r="O309" s="110">
        <f t="shared" si="136"/>
        <v>0.60866911652923039</v>
      </c>
    </row>
    <row r="310" spans="1:15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/>
      <c r="K310" s="55"/>
      <c r="L310" s="55"/>
      <c r="M310" s="55"/>
      <c r="N310" s="55">
        <f t="shared" si="135"/>
        <v>0</v>
      </c>
      <c r="O310" s="110">
        <f t="shared" si="136"/>
        <v>0</v>
      </c>
    </row>
    <row r="311" spans="1:15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66"/>
      <c r="K311" s="66"/>
      <c r="L311" s="66"/>
      <c r="M311" s="66"/>
      <c r="N311" s="55">
        <f t="shared" si="135"/>
        <v>0</v>
      </c>
      <c r="O311" s="110">
        <f t="shared" si="136"/>
        <v>0</v>
      </c>
    </row>
    <row r="312" spans="1:15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/>
      <c r="I312" s="66"/>
      <c r="J312" s="66"/>
      <c r="K312" s="66"/>
      <c r="L312" s="66"/>
      <c r="M312" s="66">
        <v>125000</v>
      </c>
      <c r="N312" s="55">
        <f t="shared" si="135"/>
        <v>125000</v>
      </c>
      <c r="O312" s="110">
        <f t="shared" si="136"/>
        <v>2.1738182733186801E-2</v>
      </c>
    </row>
    <row r="313" spans="1:15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344">
        <f t="shared" ref="G313:N313" si="137">+G314+G316</f>
        <v>0</v>
      </c>
      <c r="H313" s="344">
        <f t="shared" si="137"/>
        <v>0</v>
      </c>
      <c r="I313" s="344">
        <f t="shared" si="137"/>
        <v>0</v>
      </c>
      <c r="J313" s="344">
        <f t="shared" si="137"/>
        <v>0</v>
      </c>
      <c r="K313" s="344">
        <f t="shared" si="137"/>
        <v>0</v>
      </c>
      <c r="L313" s="344">
        <f t="shared" si="137"/>
        <v>0</v>
      </c>
      <c r="M313" s="344">
        <f t="shared" si="137"/>
        <v>0</v>
      </c>
      <c r="N313" s="344">
        <f t="shared" si="137"/>
        <v>0</v>
      </c>
      <c r="O313" s="119">
        <f>+O314+O316</f>
        <v>0</v>
      </c>
    </row>
    <row r="314" spans="1:15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66">
        <f t="shared" ref="G314:O314" si="138">+G315</f>
        <v>0</v>
      </c>
      <c r="H314" s="66">
        <f t="shared" si="138"/>
        <v>0</v>
      </c>
      <c r="I314" s="66">
        <f t="shared" si="138"/>
        <v>0</v>
      </c>
      <c r="J314" s="66">
        <f t="shared" si="138"/>
        <v>0</v>
      </c>
      <c r="K314" s="66">
        <f t="shared" si="138"/>
        <v>0</v>
      </c>
      <c r="L314" s="66">
        <f t="shared" si="138"/>
        <v>0</v>
      </c>
      <c r="M314" s="66">
        <f t="shared" si="138"/>
        <v>0</v>
      </c>
      <c r="N314" s="66">
        <f t="shared" si="138"/>
        <v>0</v>
      </c>
      <c r="O314" s="120">
        <f t="shared" si="138"/>
        <v>0</v>
      </c>
    </row>
    <row r="315" spans="1:15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>
        <f>IFERROR(N315/$N$18*100,"0.00")</f>
        <v>0</v>
      </c>
    </row>
    <row r="316" spans="1:15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66">
        <f t="shared" ref="G316:O316" si="139">+G317</f>
        <v>0</v>
      </c>
      <c r="H316" s="66">
        <f t="shared" si="139"/>
        <v>0</v>
      </c>
      <c r="I316" s="66">
        <f t="shared" si="139"/>
        <v>0</v>
      </c>
      <c r="J316" s="66">
        <f t="shared" si="139"/>
        <v>0</v>
      </c>
      <c r="K316" s="66">
        <f t="shared" si="139"/>
        <v>0</v>
      </c>
      <c r="L316" s="66">
        <f t="shared" si="139"/>
        <v>0</v>
      </c>
      <c r="M316" s="66">
        <f t="shared" si="139"/>
        <v>0</v>
      </c>
      <c r="N316" s="66">
        <f t="shared" si="139"/>
        <v>0</v>
      </c>
      <c r="O316" s="120">
        <f t="shared" si="139"/>
        <v>0</v>
      </c>
    </row>
    <row r="317" spans="1:15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>
        <f>IFERROR(N317/$N$18*100,"0.00")</f>
        <v>0</v>
      </c>
    </row>
    <row r="318" spans="1:15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344">
        <f t="shared" ref="G318:N318" si="140">+G319+G321+G323+G325+G327+G329+G331+G333+G335</f>
        <v>0</v>
      </c>
      <c r="H318" s="344">
        <f t="shared" si="140"/>
        <v>4000000</v>
      </c>
      <c r="I318" s="344">
        <f t="shared" si="140"/>
        <v>21000000</v>
      </c>
      <c r="J318" s="344">
        <f t="shared" si="140"/>
        <v>0</v>
      </c>
      <c r="K318" s="344">
        <f t="shared" si="140"/>
        <v>0</v>
      </c>
      <c r="L318" s="344">
        <f t="shared" si="140"/>
        <v>50000</v>
      </c>
      <c r="M318" s="344">
        <f t="shared" si="140"/>
        <v>1875000</v>
      </c>
      <c r="N318" s="344">
        <f t="shared" si="140"/>
        <v>26925000</v>
      </c>
      <c r="O318" s="119">
        <f>+O319+O321+O323+O325+O327+O329+O331+O333+O335</f>
        <v>4.682404560728437</v>
      </c>
    </row>
    <row r="319" spans="1:15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66">
        <f t="shared" ref="G319:O319" si="141">+G320</f>
        <v>0</v>
      </c>
      <c r="H319" s="66">
        <f t="shared" si="141"/>
        <v>0</v>
      </c>
      <c r="I319" s="66">
        <f t="shared" si="141"/>
        <v>0</v>
      </c>
      <c r="J319" s="66">
        <f t="shared" si="141"/>
        <v>0</v>
      </c>
      <c r="K319" s="66">
        <f t="shared" si="141"/>
        <v>0</v>
      </c>
      <c r="L319" s="66">
        <f t="shared" si="141"/>
        <v>0</v>
      </c>
      <c r="M319" s="66">
        <f t="shared" si="141"/>
        <v>1500000</v>
      </c>
      <c r="N319" s="66">
        <f t="shared" si="141"/>
        <v>1500000</v>
      </c>
      <c r="O319" s="121">
        <f t="shared" si="141"/>
        <v>0.26085819279824163</v>
      </c>
    </row>
    <row r="320" spans="1:15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/>
      <c r="I320" s="55"/>
      <c r="J320" s="55"/>
      <c r="K320" s="55"/>
      <c r="L320" s="55"/>
      <c r="M320" s="55">
        <v>1500000</v>
      </c>
      <c r="N320" s="55">
        <f>SUBTOTAL(9,G320:M320)</f>
        <v>1500000</v>
      </c>
      <c r="O320" s="110">
        <f>IFERROR(N320/$N$18*100,"0.00")</f>
        <v>0.26085819279824163</v>
      </c>
    </row>
    <row r="321" spans="1:15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66">
        <f t="shared" ref="G321:O321" si="142">+G322</f>
        <v>0</v>
      </c>
      <c r="H321" s="66">
        <f t="shared" si="142"/>
        <v>0</v>
      </c>
      <c r="I321" s="66">
        <f t="shared" si="142"/>
        <v>0</v>
      </c>
      <c r="J321" s="66">
        <f t="shared" si="142"/>
        <v>0</v>
      </c>
      <c r="K321" s="66">
        <f t="shared" si="142"/>
        <v>0</v>
      </c>
      <c r="L321" s="66">
        <f t="shared" si="142"/>
        <v>50000</v>
      </c>
      <c r="M321" s="66">
        <f t="shared" si="142"/>
        <v>50000</v>
      </c>
      <c r="N321" s="66">
        <f t="shared" si="142"/>
        <v>100000</v>
      </c>
      <c r="O321" s="121">
        <f t="shared" si="142"/>
        <v>1.7390546186549442E-2</v>
      </c>
    </row>
    <row r="322" spans="1:15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/>
      <c r="I322" s="55"/>
      <c r="J322" s="55"/>
      <c r="K322" s="55"/>
      <c r="L322" s="55">
        <v>50000</v>
      </c>
      <c r="M322" s="55">
        <v>50000</v>
      </c>
      <c r="N322" s="55">
        <f>SUBTOTAL(9,G322:M322)</f>
        <v>100000</v>
      </c>
      <c r="O322" s="110">
        <f>IFERROR(N322/$N$18*100,"0.00")</f>
        <v>1.7390546186549442E-2</v>
      </c>
    </row>
    <row r="323" spans="1:15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66">
        <f t="shared" ref="G323:O323" si="143">+G324</f>
        <v>0</v>
      </c>
      <c r="H323" s="66">
        <f t="shared" si="143"/>
        <v>4000000</v>
      </c>
      <c r="I323" s="66">
        <f t="shared" si="143"/>
        <v>21000000</v>
      </c>
      <c r="J323" s="66">
        <f t="shared" si="143"/>
        <v>0</v>
      </c>
      <c r="K323" s="66">
        <f t="shared" si="143"/>
        <v>0</v>
      </c>
      <c r="L323" s="66">
        <f t="shared" si="143"/>
        <v>0</v>
      </c>
      <c r="M323" s="66">
        <f t="shared" si="143"/>
        <v>0</v>
      </c>
      <c r="N323" s="66">
        <f t="shared" si="143"/>
        <v>25000000</v>
      </c>
      <c r="O323" s="121">
        <f t="shared" si="143"/>
        <v>4.3476365466373599</v>
      </c>
    </row>
    <row r="324" spans="1:15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>
        <v>4000000</v>
      </c>
      <c r="I324" s="55">
        <v>21000000</v>
      </c>
      <c r="J324" s="55"/>
      <c r="K324" s="55"/>
      <c r="L324" s="55"/>
      <c r="M324" s="55"/>
      <c r="N324" s="55">
        <f>SUBTOTAL(9,G324:M324)</f>
        <v>25000000</v>
      </c>
      <c r="O324" s="110">
        <f>IFERROR(N324/$N$18*100,"0.00")</f>
        <v>4.3476365466373599</v>
      </c>
    </row>
    <row r="325" spans="1:15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66">
        <f t="shared" ref="G325:O325" si="144">+G326</f>
        <v>0</v>
      </c>
      <c r="H325" s="66">
        <f t="shared" si="144"/>
        <v>0</v>
      </c>
      <c r="I325" s="66">
        <f t="shared" si="144"/>
        <v>0</v>
      </c>
      <c r="J325" s="66">
        <f t="shared" si="144"/>
        <v>0</v>
      </c>
      <c r="K325" s="66">
        <f t="shared" si="144"/>
        <v>0</v>
      </c>
      <c r="L325" s="66">
        <f t="shared" si="144"/>
        <v>0</v>
      </c>
      <c r="M325" s="66">
        <f t="shared" si="144"/>
        <v>0</v>
      </c>
      <c r="N325" s="66">
        <f t="shared" si="144"/>
        <v>0</v>
      </c>
      <c r="O325" s="121">
        <f t="shared" si="144"/>
        <v>0</v>
      </c>
    </row>
    <row r="326" spans="1:15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66"/>
      <c r="K326" s="66"/>
      <c r="L326" s="66"/>
      <c r="M326" s="66"/>
      <c r="N326" s="55">
        <f>SUBTOTAL(9,G326:M326)</f>
        <v>0</v>
      </c>
      <c r="O326" s="110">
        <f>IFERROR(N326/$N$18*100,"0.00")</f>
        <v>0</v>
      </c>
    </row>
    <row r="327" spans="1:15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66">
        <f t="shared" ref="G327:O327" si="145">+G328</f>
        <v>0</v>
      </c>
      <c r="H327" s="66">
        <f t="shared" si="145"/>
        <v>0</v>
      </c>
      <c r="I327" s="66">
        <f t="shared" si="145"/>
        <v>0</v>
      </c>
      <c r="J327" s="66">
        <f t="shared" si="145"/>
        <v>0</v>
      </c>
      <c r="K327" s="66">
        <f t="shared" si="145"/>
        <v>0</v>
      </c>
      <c r="L327" s="66">
        <f t="shared" si="145"/>
        <v>0</v>
      </c>
      <c r="M327" s="66">
        <f t="shared" si="145"/>
        <v>25000</v>
      </c>
      <c r="N327" s="66">
        <f t="shared" si="145"/>
        <v>25000</v>
      </c>
      <c r="O327" s="121">
        <f t="shared" si="145"/>
        <v>4.3476365466373606E-3</v>
      </c>
    </row>
    <row r="328" spans="1:15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/>
      <c r="I328" s="66"/>
      <c r="J328" s="66"/>
      <c r="K328" s="66"/>
      <c r="L328" s="66"/>
      <c r="M328" s="66">
        <v>25000</v>
      </c>
      <c r="N328" s="55">
        <f>SUBTOTAL(9,G328:M328)</f>
        <v>25000</v>
      </c>
      <c r="O328" s="110">
        <f>IFERROR(N328/$N$18*100,"0.00")</f>
        <v>4.3476365466373606E-3</v>
      </c>
    </row>
    <row r="329" spans="1:15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66">
        <f t="shared" ref="G329:O329" si="146">+G330</f>
        <v>0</v>
      </c>
      <c r="H329" s="66">
        <f t="shared" si="146"/>
        <v>0</v>
      </c>
      <c r="I329" s="66">
        <f t="shared" si="146"/>
        <v>0</v>
      </c>
      <c r="J329" s="66">
        <f t="shared" si="146"/>
        <v>0</v>
      </c>
      <c r="K329" s="66">
        <f t="shared" si="146"/>
        <v>0</v>
      </c>
      <c r="L329" s="66">
        <f t="shared" si="146"/>
        <v>0</v>
      </c>
      <c r="M329" s="66">
        <f t="shared" si="146"/>
        <v>0</v>
      </c>
      <c r="N329" s="66">
        <f t="shared" si="146"/>
        <v>0</v>
      </c>
      <c r="O329" s="121">
        <f t="shared" si="146"/>
        <v>0</v>
      </c>
    </row>
    <row r="330" spans="1:15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/>
      <c r="I330" s="55"/>
      <c r="J330" s="55"/>
      <c r="K330" s="55"/>
      <c r="L330" s="55"/>
      <c r="M330" s="55"/>
      <c r="N330" s="55">
        <f>SUBTOTAL(9,G330:M330)</f>
        <v>0</v>
      </c>
      <c r="O330" s="110">
        <f>IFERROR(N330/$N$18*100,"0.00")</f>
        <v>0</v>
      </c>
    </row>
    <row r="331" spans="1:15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66">
        <f t="shared" ref="G331:O331" si="147">+G332</f>
        <v>0</v>
      </c>
      <c r="H331" s="66">
        <f t="shared" si="147"/>
        <v>0</v>
      </c>
      <c r="I331" s="66">
        <f t="shared" si="147"/>
        <v>0</v>
      </c>
      <c r="J331" s="66">
        <f t="shared" si="147"/>
        <v>0</v>
      </c>
      <c r="K331" s="66">
        <f t="shared" si="147"/>
        <v>0</v>
      </c>
      <c r="L331" s="66">
        <f t="shared" si="147"/>
        <v>0</v>
      </c>
      <c r="M331" s="66">
        <f t="shared" si="147"/>
        <v>0</v>
      </c>
      <c r="N331" s="66">
        <f t="shared" si="147"/>
        <v>0</v>
      </c>
      <c r="O331" s="121">
        <f t="shared" si="147"/>
        <v>0</v>
      </c>
    </row>
    <row r="332" spans="1:15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>
        <f>IFERROR(N332/$N$18*100,"0.00")</f>
        <v>0</v>
      </c>
    </row>
    <row r="333" spans="1:15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66">
        <f t="shared" ref="G333:O333" si="148">+G334</f>
        <v>0</v>
      </c>
      <c r="H333" s="66">
        <f t="shared" si="148"/>
        <v>0</v>
      </c>
      <c r="I333" s="66">
        <f t="shared" si="148"/>
        <v>0</v>
      </c>
      <c r="J333" s="66">
        <f t="shared" si="148"/>
        <v>0</v>
      </c>
      <c r="K333" s="66">
        <f t="shared" si="148"/>
        <v>0</v>
      </c>
      <c r="L333" s="66">
        <f t="shared" si="148"/>
        <v>0</v>
      </c>
      <c r="M333" s="66">
        <f t="shared" si="148"/>
        <v>200000</v>
      </c>
      <c r="N333" s="66">
        <f t="shared" si="148"/>
        <v>200000</v>
      </c>
      <c r="O333" s="121">
        <f t="shared" si="148"/>
        <v>3.4781092373098885E-2</v>
      </c>
    </row>
    <row r="334" spans="1:15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/>
      <c r="I334" s="66"/>
      <c r="J334" s="66"/>
      <c r="K334" s="66"/>
      <c r="L334" s="66"/>
      <c r="M334" s="66">
        <v>200000</v>
      </c>
      <c r="N334" s="55">
        <f>SUBTOTAL(9,G334:M334)</f>
        <v>200000</v>
      </c>
      <c r="O334" s="110">
        <f>IFERROR(N334/$N$18*100,"0.00")</f>
        <v>3.4781092373098885E-2</v>
      </c>
    </row>
    <row r="335" spans="1:15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66">
        <f t="shared" ref="G335:O335" si="149">+G336</f>
        <v>0</v>
      </c>
      <c r="H335" s="66">
        <f t="shared" si="149"/>
        <v>0</v>
      </c>
      <c r="I335" s="66">
        <f t="shared" si="149"/>
        <v>0</v>
      </c>
      <c r="J335" s="66">
        <f t="shared" si="149"/>
        <v>0</v>
      </c>
      <c r="K335" s="66">
        <f t="shared" si="149"/>
        <v>0</v>
      </c>
      <c r="L335" s="66">
        <f t="shared" si="149"/>
        <v>0</v>
      </c>
      <c r="M335" s="66">
        <f t="shared" si="149"/>
        <v>100000</v>
      </c>
      <c r="N335" s="66">
        <f t="shared" si="149"/>
        <v>100000</v>
      </c>
      <c r="O335" s="121">
        <f t="shared" si="149"/>
        <v>1.7390546186549442E-2</v>
      </c>
    </row>
    <row r="336" spans="1:15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/>
      <c r="I336" s="55"/>
      <c r="J336" s="55"/>
      <c r="K336" s="55"/>
      <c r="L336" s="55"/>
      <c r="M336" s="55">
        <v>100000</v>
      </c>
      <c r="N336" s="55">
        <f>SUBTOTAL(9,G336:M336)</f>
        <v>100000</v>
      </c>
      <c r="O336" s="110">
        <f>IFERROR(N336/$N$18*100,"0.00")</f>
        <v>1.7390546186549442E-2</v>
      </c>
    </row>
    <row r="337" spans="1:15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345">
        <f>+G338+G354+G365+G370+G379+G386</f>
        <v>0</v>
      </c>
      <c r="H337" s="345">
        <f t="shared" ref="H337:N337" si="150">+H338+H354+H365+H370+H379+H386</f>
        <v>0</v>
      </c>
      <c r="I337" s="345">
        <f t="shared" si="150"/>
        <v>0</v>
      </c>
      <c r="J337" s="345">
        <f t="shared" si="150"/>
        <v>0</v>
      </c>
      <c r="K337" s="345">
        <f t="shared" si="150"/>
        <v>0</v>
      </c>
      <c r="L337" s="345">
        <f t="shared" si="150"/>
        <v>0</v>
      </c>
      <c r="M337" s="345">
        <f t="shared" si="150"/>
        <v>0</v>
      </c>
      <c r="N337" s="345">
        <f t="shared" si="150"/>
        <v>0</v>
      </c>
      <c r="O337" s="118">
        <f>+O338+O354+O365+O370+O379+O386</f>
        <v>0</v>
      </c>
    </row>
    <row r="338" spans="1:15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344">
        <f t="shared" ref="G338:N338" si="151">+G339+G343+G347+G350+G352</f>
        <v>0</v>
      </c>
      <c r="H338" s="344">
        <f t="shared" si="151"/>
        <v>0</v>
      </c>
      <c r="I338" s="344">
        <f t="shared" si="151"/>
        <v>0</v>
      </c>
      <c r="J338" s="344">
        <f t="shared" si="151"/>
        <v>0</v>
      </c>
      <c r="K338" s="344">
        <f t="shared" si="151"/>
        <v>0</v>
      </c>
      <c r="L338" s="344">
        <f t="shared" si="151"/>
        <v>0</v>
      </c>
      <c r="M338" s="344">
        <f t="shared" si="151"/>
        <v>0</v>
      </c>
      <c r="N338" s="344">
        <f t="shared" si="151"/>
        <v>0</v>
      </c>
      <c r="O338" s="119">
        <f>+O339+O343+O347+O350+O352</f>
        <v>0</v>
      </c>
    </row>
    <row r="339" spans="1:15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66">
        <f t="shared" ref="G339:N339" si="152">+G340+G341+G342</f>
        <v>0</v>
      </c>
      <c r="H339" s="66">
        <f t="shared" si="152"/>
        <v>0</v>
      </c>
      <c r="I339" s="66">
        <f t="shared" si="152"/>
        <v>0</v>
      </c>
      <c r="J339" s="66">
        <f t="shared" si="152"/>
        <v>0</v>
      </c>
      <c r="K339" s="66">
        <f t="shared" si="152"/>
        <v>0</v>
      </c>
      <c r="L339" s="66">
        <f t="shared" si="152"/>
        <v>0</v>
      </c>
      <c r="M339" s="66">
        <f t="shared" si="152"/>
        <v>0</v>
      </c>
      <c r="N339" s="66">
        <f t="shared" si="152"/>
        <v>0</v>
      </c>
      <c r="O339" s="121">
        <f>+O340+O341+O342</f>
        <v>0</v>
      </c>
    </row>
    <row r="340" spans="1:15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>
        <f>IFERROR(N340/$N$18*100,"0.00")</f>
        <v>0</v>
      </c>
    </row>
    <row r="341" spans="1:15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>
        <f>IFERROR(N341/$N$18*100,"0.00")</f>
        <v>0</v>
      </c>
    </row>
    <row r="342" spans="1:15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>
        <f>IFERROR(N342/$N$18*100,"0.00")</f>
        <v>0</v>
      </c>
    </row>
    <row r="343" spans="1:15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66">
        <f t="shared" ref="G343:N343" si="153">+G344+G345+G346</f>
        <v>0</v>
      </c>
      <c r="H343" s="66">
        <f t="shared" si="153"/>
        <v>0</v>
      </c>
      <c r="I343" s="66">
        <f t="shared" si="153"/>
        <v>0</v>
      </c>
      <c r="J343" s="66">
        <f t="shared" si="153"/>
        <v>0</v>
      </c>
      <c r="K343" s="66">
        <f t="shared" si="153"/>
        <v>0</v>
      </c>
      <c r="L343" s="66">
        <f t="shared" si="153"/>
        <v>0</v>
      </c>
      <c r="M343" s="66">
        <f t="shared" si="153"/>
        <v>0</v>
      </c>
      <c r="N343" s="66">
        <f t="shared" si="153"/>
        <v>0</v>
      </c>
      <c r="O343" s="121">
        <f>+O344+O345+O346</f>
        <v>0</v>
      </c>
    </row>
    <row r="344" spans="1:15" ht="12.75" x14ac:dyDescent="0.2">
      <c r="A344" s="123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/>
      <c r="K344" s="55"/>
      <c r="L344" s="55"/>
      <c r="M344" s="55"/>
      <c r="N344" s="55">
        <f>SUBTOTAL(9,G344:M344)</f>
        <v>0</v>
      </c>
      <c r="O344" s="110">
        <f>IFERROR(N344/$N$18*100,"0.00")</f>
        <v>0</v>
      </c>
    </row>
    <row r="345" spans="1:15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/>
      <c r="K345" s="55"/>
      <c r="L345" s="55"/>
      <c r="M345" s="55"/>
      <c r="N345" s="55">
        <f>SUBTOTAL(9,G345:M345)</f>
        <v>0</v>
      </c>
      <c r="O345" s="110">
        <f>IFERROR(N345/$N$18*100,"0.00")</f>
        <v>0</v>
      </c>
    </row>
    <row r="346" spans="1:15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>
        <f>IFERROR(N346/$N$18*100,"0.00")</f>
        <v>0</v>
      </c>
    </row>
    <row r="347" spans="1:15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66">
        <f t="shared" ref="G347:N347" si="154">+G348+G349</f>
        <v>0</v>
      </c>
      <c r="H347" s="66">
        <f t="shared" si="154"/>
        <v>0</v>
      </c>
      <c r="I347" s="66">
        <f t="shared" si="154"/>
        <v>0</v>
      </c>
      <c r="J347" s="66">
        <f t="shared" si="154"/>
        <v>0</v>
      </c>
      <c r="K347" s="66">
        <f t="shared" si="154"/>
        <v>0</v>
      </c>
      <c r="L347" s="66">
        <f t="shared" si="154"/>
        <v>0</v>
      </c>
      <c r="M347" s="66">
        <f t="shared" si="154"/>
        <v>0</v>
      </c>
      <c r="N347" s="66">
        <f t="shared" si="154"/>
        <v>0</v>
      </c>
      <c r="O347" s="121">
        <f>+O348+O349</f>
        <v>0</v>
      </c>
    </row>
    <row r="348" spans="1:15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>
        <f>IFERROR(N348/$N$18*100,"0.00")</f>
        <v>0</v>
      </c>
    </row>
    <row r="349" spans="1:15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>
        <f>IFERROR(N349/$N$18*100,"0.00")</f>
        <v>0</v>
      </c>
    </row>
    <row r="350" spans="1:15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66">
        <f t="shared" ref="G350:O350" si="155">+G351</f>
        <v>0</v>
      </c>
      <c r="H350" s="66">
        <f t="shared" si="155"/>
        <v>0</v>
      </c>
      <c r="I350" s="66">
        <f t="shared" si="155"/>
        <v>0</v>
      </c>
      <c r="J350" s="66">
        <f t="shared" si="155"/>
        <v>0</v>
      </c>
      <c r="K350" s="66">
        <f t="shared" si="155"/>
        <v>0</v>
      </c>
      <c r="L350" s="66">
        <f t="shared" si="155"/>
        <v>0</v>
      </c>
      <c r="M350" s="66">
        <f t="shared" si="155"/>
        <v>0</v>
      </c>
      <c r="N350" s="66">
        <f t="shared" si="155"/>
        <v>0</v>
      </c>
      <c r="O350" s="120">
        <f t="shared" si="155"/>
        <v>0</v>
      </c>
    </row>
    <row r="351" spans="1:15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>
        <f>IFERROR(N351/$N$18*100,"0.00")</f>
        <v>0</v>
      </c>
    </row>
    <row r="352" spans="1:15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66">
        <f t="shared" ref="G352:O352" si="156">+G353</f>
        <v>0</v>
      </c>
      <c r="H352" s="66">
        <f t="shared" si="156"/>
        <v>0</v>
      </c>
      <c r="I352" s="66">
        <f t="shared" si="156"/>
        <v>0</v>
      </c>
      <c r="J352" s="66">
        <f t="shared" si="156"/>
        <v>0</v>
      </c>
      <c r="K352" s="66">
        <f t="shared" si="156"/>
        <v>0</v>
      </c>
      <c r="L352" s="66">
        <f t="shared" si="156"/>
        <v>0</v>
      </c>
      <c r="M352" s="66">
        <f t="shared" si="156"/>
        <v>0</v>
      </c>
      <c r="N352" s="66">
        <f t="shared" si="156"/>
        <v>0</v>
      </c>
      <c r="O352" s="121">
        <f t="shared" si="156"/>
        <v>0</v>
      </c>
    </row>
    <row r="353" spans="1:15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>
        <f>IFERROR(N353/$N$18*100,"0.00")</f>
        <v>0</v>
      </c>
    </row>
    <row r="354" spans="1:15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344">
        <f>+G355+G357+G361</f>
        <v>0</v>
      </c>
      <c r="H354" s="344">
        <f t="shared" ref="H354:N354" si="157">+H355+H357+H361</f>
        <v>0</v>
      </c>
      <c r="I354" s="344">
        <f t="shared" si="157"/>
        <v>0</v>
      </c>
      <c r="J354" s="344">
        <f t="shared" si="157"/>
        <v>0</v>
      </c>
      <c r="K354" s="344">
        <f t="shared" si="157"/>
        <v>0</v>
      </c>
      <c r="L354" s="344">
        <f t="shared" si="157"/>
        <v>0</v>
      </c>
      <c r="M354" s="344">
        <f t="shared" si="157"/>
        <v>0</v>
      </c>
      <c r="N354" s="344">
        <f t="shared" si="157"/>
        <v>0</v>
      </c>
      <c r="O354" s="119">
        <f>+O355+O357+O361</f>
        <v>0</v>
      </c>
    </row>
    <row r="355" spans="1:15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66">
        <f t="shared" ref="G355:O355" si="158">+G356</f>
        <v>0</v>
      </c>
      <c r="H355" s="66">
        <f t="shared" si="158"/>
        <v>0</v>
      </c>
      <c r="I355" s="66">
        <f t="shared" si="158"/>
        <v>0</v>
      </c>
      <c r="J355" s="66">
        <f t="shared" si="158"/>
        <v>0</v>
      </c>
      <c r="K355" s="66">
        <f t="shared" si="158"/>
        <v>0</v>
      </c>
      <c r="L355" s="66">
        <f t="shared" si="158"/>
        <v>0</v>
      </c>
      <c r="M355" s="66">
        <f t="shared" si="158"/>
        <v>0</v>
      </c>
      <c r="N355" s="66">
        <f t="shared" si="158"/>
        <v>0</v>
      </c>
      <c r="O355" s="121">
        <f t="shared" si="158"/>
        <v>0</v>
      </c>
    </row>
    <row r="356" spans="1:15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>
        <f>IFERROR(N356/$N$18*100,"0.00")</f>
        <v>0</v>
      </c>
    </row>
    <row r="357" spans="1:15" ht="12.7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66">
        <f t="shared" ref="G357:N357" si="159">+G358+G359+G360</f>
        <v>0</v>
      </c>
      <c r="H357" s="66">
        <f t="shared" si="159"/>
        <v>0</v>
      </c>
      <c r="I357" s="66">
        <f t="shared" si="159"/>
        <v>0</v>
      </c>
      <c r="J357" s="66">
        <f t="shared" si="159"/>
        <v>0</v>
      </c>
      <c r="K357" s="66">
        <f t="shared" si="159"/>
        <v>0</v>
      </c>
      <c r="L357" s="66">
        <f t="shared" si="159"/>
        <v>0</v>
      </c>
      <c r="M357" s="66">
        <f t="shared" si="159"/>
        <v>0</v>
      </c>
      <c r="N357" s="66">
        <f t="shared" si="159"/>
        <v>0</v>
      </c>
      <c r="O357" s="120">
        <f>+O358+O359+O360</f>
        <v>0</v>
      </c>
    </row>
    <row r="358" spans="1:15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>
        <f>IFERROR(N358/$N$18*100,"0.00")</f>
        <v>0</v>
      </c>
    </row>
    <row r="359" spans="1:15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>
        <f>IFERROR(N359/$N$18*100,"0.00")</f>
        <v>0</v>
      </c>
    </row>
    <row r="360" spans="1:15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>
        <f>IFERROR(N360/$N$18*100,"0.00")</f>
        <v>0</v>
      </c>
    </row>
    <row r="361" spans="1:15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 t="shared" ref="H361:N361" si="160">H362+H363+H364</f>
        <v>0</v>
      </c>
      <c r="I361" s="66">
        <f t="shared" si="160"/>
        <v>0</v>
      </c>
      <c r="J361" s="66">
        <f t="shared" si="160"/>
        <v>0</v>
      </c>
      <c r="K361" s="66">
        <f t="shared" si="160"/>
        <v>0</v>
      </c>
      <c r="L361" s="66">
        <f t="shared" si="160"/>
        <v>0</v>
      </c>
      <c r="M361" s="66">
        <f t="shared" si="160"/>
        <v>0</v>
      </c>
      <c r="N361" s="66">
        <f t="shared" si="160"/>
        <v>0</v>
      </c>
      <c r="O361" s="122">
        <f>O362+O363+O364</f>
        <v>0</v>
      </c>
    </row>
    <row r="362" spans="1:15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>
        <f>IFERROR(N362/$N$18*100,"0.00")</f>
        <v>0</v>
      </c>
    </row>
    <row r="363" spans="1:15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>
        <f>IFERROR(N363/$N$18*100,"0.00")</f>
        <v>0</v>
      </c>
    </row>
    <row r="364" spans="1:15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>
        <f>IFERROR(N364/$N$18*100,"0.00")</f>
        <v>0</v>
      </c>
    </row>
    <row r="365" spans="1:15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344">
        <f>+G366</f>
        <v>0</v>
      </c>
      <c r="H365" s="344">
        <f t="shared" ref="H365:N365" si="161">+H366</f>
        <v>0</v>
      </c>
      <c r="I365" s="344">
        <f t="shared" si="161"/>
        <v>0</v>
      </c>
      <c r="J365" s="344">
        <f t="shared" si="161"/>
        <v>0</v>
      </c>
      <c r="K365" s="344">
        <f t="shared" si="161"/>
        <v>0</v>
      </c>
      <c r="L365" s="344">
        <f t="shared" si="161"/>
        <v>0</v>
      </c>
      <c r="M365" s="344">
        <f t="shared" si="161"/>
        <v>0</v>
      </c>
      <c r="N365" s="344">
        <f t="shared" si="161"/>
        <v>0</v>
      </c>
      <c r="O365" s="119">
        <f>+O366</f>
        <v>0</v>
      </c>
    </row>
    <row r="366" spans="1:15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 t="shared" ref="H366:N366" si="162">+H367+H368+H369</f>
        <v>0</v>
      </c>
      <c r="I366" s="66">
        <f t="shared" si="162"/>
        <v>0</v>
      </c>
      <c r="J366" s="66">
        <f t="shared" si="162"/>
        <v>0</v>
      </c>
      <c r="K366" s="66">
        <f t="shared" si="162"/>
        <v>0</v>
      </c>
      <c r="L366" s="66">
        <f t="shared" si="162"/>
        <v>0</v>
      </c>
      <c r="M366" s="66">
        <f t="shared" si="162"/>
        <v>0</v>
      </c>
      <c r="N366" s="66">
        <f t="shared" si="162"/>
        <v>0</v>
      </c>
      <c r="O366" s="122">
        <f>+O367+O368+O369</f>
        <v>0</v>
      </c>
    </row>
    <row r="367" spans="1:15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>
        <f>IFERROR(N367/$N$18*100,"0.00")</f>
        <v>0</v>
      </c>
    </row>
    <row r="368" spans="1:15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>
        <f>IFERROR(N368/$N$18*100,"0.00")</f>
        <v>0</v>
      </c>
    </row>
    <row r="369" spans="1:15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>
        <f>IFERROR(N369/$N$18*100,"0.00")</f>
        <v>0</v>
      </c>
    </row>
    <row r="370" spans="1:15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344">
        <f t="shared" ref="G370:N370" si="163">+G371+G373+G375+G377</f>
        <v>0</v>
      </c>
      <c r="H370" s="344">
        <f t="shared" si="163"/>
        <v>0</v>
      </c>
      <c r="I370" s="344">
        <f t="shared" si="163"/>
        <v>0</v>
      </c>
      <c r="J370" s="344">
        <f t="shared" si="163"/>
        <v>0</v>
      </c>
      <c r="K370" s="344">
        <f t="shared" si="163"/>
        <v>0</v>
      </c>
      <c r="L370" s="344">
        <f t="shared" si="163"/>
        <v>0</v>
      </c>
      <c r="M370" s="344">
        <f t="shared" si="163"/>
        <v>0</v>
      </c>
      <c r="N370" s="344">
        <f t="shared" si="163"/>
        <v>0</v>
      </c>
      <c r="O370" s="119">
        <f>+O371+O373+O375+O377</f>
        <v>0</v>
      </c>
    </row>
    <row r="371" spans="1:15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66">
        <f t="shared" ref="G371:O371" si="164">+G372</f>
        <v>0</v>
      </c>
      <c r="H371" s="66">
        <f t="shared" si="164"/>
        <v>0</v>
      </c>
      <c r="I371" s="66">
        <f t="shared" si="164"/>
        <v>0</v>
      </c>
      <c r="J371" s="66">
        <f t="shared" si="164"/>
        <v>0</v>
      </c>
      <c r="K371" s="66">
        <f t="shared" si="164"/>
        <v>0</v>
      </c>
      <c r="L371" s="66">
        <f t="shared" si="164"/>
        <v>0</v>
      </c>
      <c r="M371" s="66">
        <f t="shared" si="164"/>
        <v>0</v>
      </c>
      <c r="N371" s="66">
        <f t="shared" si="164"/>
        <v>0</v>
      </c>
      <c r="O371" s="121">
        <f t="shared" si="164"/>
        <v>0</v>
      </c>
    </row>
    <row r="372" spans="1:15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>
        <f>IFERROR(N372/$N$18*100,"0.00")</f>
        <v>0</v>
      </c>
    </row>
    <row r="373" spans="1:15" ht="12.75" x14ac:dyDescent="0.2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428</v>
      </c>
      <c r="G373" s="346">
        <f t="shared" ref="G373:O373" si="165">+G374</f>
        <v>0</v>
      </c>
      <c r="H373" s="346">
        <f t="shared" si="165"/>
        <v>0</v>
      </c>
      <c r="I373" s="346">
        <f t="shared" si="165"/>
        <v>0</v>
      </c>
      <c r="J373" s="346">
        <f t="shared" si="165"/>
        <v>0</v>
      </c>
      <c r="K373" s="346">
        <f t="shared" si="165"/>
        <v>0</v>
      </c>
      <c r="L373" s="346">
        <f t="shared" si="165"/>
        <v>0</v>
      </c>
      <c r="M373" s="346">
        <f t="shared" si="165"/>
        <v>0</v>
      </c>
      <c r="N373" s="346">
        <f t="shared" si="165"/>
        <v>0</v>
      </c>
      <c r="O373" s="133">
        <f t="shared" si="165"/>
        <v>0</v>
      </c>
    </row>
    <row r="374" spans="1:15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>
        <f>IFERROR(N374/$N$18*100,"0.00")</f>
        <v>0</v>
      </c>
    </row>
    <row r="375" spans="1:15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66">
        <f t="shared" ref="G375:O375" si="166">+G376</f>
        <v>0</v>
      </c>
      <c r="H375" s="66">
        <f t="shared" si="166"/>
        <v>0</v>
      </c>
      <c r="I375" s="66">
        <f t="shared" si="166"/>
        <v>0</v>
      </c>
      <c r="J375" s="66">
        <f t="shared" si="166"/>
        <v>0</v>
      </c>
      <c r="K375" s="66">
        <f t="shared" si="166"/>
        <v>0</v>
      </c>
      <c r="L375" s="66">
        <f t="shared" si="166"/>
        <v>0</v>
      </c>
      <c r="M375" s="66">
        <f t="shared" si="166"/>
        <v>0</v>
      </c>
      <c r="N375" s="66">
        <f t="shared" si="166"/>
        <v>0</v>
      </c>
      <c r="O375" s="120">
        <f t="shared" si="166"/>
        <v>0</v>
      </c>
    </row>
    <row r="376" spans="1:15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>
        <f>IFERROR(N376/$N$18*100,"0.00")</f>
        <v>0</v>
      </c>
    </row>
    <row r="377" spans="1:15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66">
        <f t="shared" ref="G377:O377" si="167">+G378</f>
        <v>0</v>
      </c>
      <c r="H377" s="66">
        <f t="shared" si="167"/>
        <v>0</v>
      </c>
      <c r="I377" s="66">
        <f t="shared" si="167"/>
        <v>0</v>
      </c>
      <c r="J377" s="66">
        <f t="shared" si="167"/>
        <v>0</v>
      </c>
      <c r="K377" s="66">
        <f t="shared" si="167"/>
        <v>0</v>
      </c>
      <c r="L377" s="66">
        <f t="shared" si="167"/>
        <v>0</v>
      </c>
      <c r="M377" s="66">
        <f t="shared" si="167"/>
        <v>0</v>
      </c>
      <c r="N377" s="66">
        <f t="shared" si="167"/>
        <v>0</v>
      </c>
      <c r="O377" s="120">
        <f t="shared" si="167"/>
        <v>0</v>
      </c>
    </row>
    <row r="378" spans="1:15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>
        <f>IFERROR(N378/$N$18*100,"0.00")</f>
        <v>0</v>
      </c>
    </row>
    <row r="379" spans="1:15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344">
        <f t="shared" ref="G379:N379" si="168">+G380+G382+G384</f>
        <v>0</v>
      </c>
      <c r="H379" s="344">
        <f t="shared" si="168"/>
        <v>0</v>
      </c>
      <c r="I379" s="344">
        <f t="shared" si="168"/>
        <v>0</v>
      </c>
      <c r="J379" s="344">
        <f t="shared" si="168"/>
        <v>0</v>
      </c>
      <c r="K379" s="344">
        <f t="shared" si="168"/>
        <v>0</v>
      </c>
      <c r="L379" s="344">
        <f t="shared" si="168"/>
        <v>0</v>
      </c>
      <c r="M379" s="344">
        <f t="shared" si="168"/>
        <v>0</v>
      </c>
      <c r="N379" s="344">
        <f t="shared" si="168"/>
        <v>0</v>
      </c>
      <c r="O379" s="119">
        <f>+O380+O382+O384</f>
        <v>0</v>
      </c>
    </row>
    <row r="380" spans="1:15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66">
        <f t="shared" ref="G380:O380" si="169">+G381</f>
        <v>0</v>
      </c>
      <c r="H380" s="66">
        <f t="shared" si="169"/>
        <v>0</v>
      </c>
      <c r="I380" s="66">
        <f t="shared" si="169"/>
        <v>0</v>
      </c>
      <c r="J380" s="66">
        <f t="shared" si="169"/>
        <v>0</v>
      </c>
      <c r="K380" s="66">
        <f t="shared" si="169"/>
        <v>0</v>
      </c>
      <c r="L380" s="66">
        <f t="shared" si="169"/>
        <v>0</v>
      </c>
      <c r="M380" s="66">
        <f t="shared" si="169"/>
        <v>0</v>
      </c>
      <c r="N380" s="66">
        <f t="shared" si="169"/>
        <v>0</v>
      </c>
      <c r="O380" s="121">
        <f t="shared" si="169"/>
        <v>0</v>
      </c>
    </row>
    <row r="381" spans="1:15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>
        <f>IFERROR(N381/$N$18*100,"0.00")</f>
        <v>0</v>
      </c>
    </row>
    <row r="382" spans="1:15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66">
        <f t="shared" ref="G382:O382" si="170">+G383</f>
        <v>0</v>
      </c>
      <c r="H382" s="66">
        <f t="shared" si="170"/>
        <v>0</v>
      </c>
      <c r="I382" s="66">
        <f t="shared" si="170"/>
        <v>0</v>
      </c>
      <c r="J382" s="66">
        <f t="shared" si="170"/>
        <v>0</v>
      </c>
      <c r="K382" s="66">
        <f t="shared" si="170"/>
        <v>0</v>
      </c>
      <c r="L382" s="66">
        <f t="shared" si="170"/>
        <v>0</v>
      </c>
      <c r="M382" s="66">
        <f t="shared" si="170"/>
        <v>0</v>
      </c>
      <c r="N382" s="66">
        <f t="shared" si="170"/>
        <v>0</v>
      </c>
      <c r="O382" s="120">
        <f t="shared" si="170"/>
        <v>0</v>
      </c>
    </row>
    <row r="383" spans="1:15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>
        <f>IFERROR(N383/$N$18*100,"0.00")</f>
        <v>0</v>
      </c>
    </row>
    <row r="384" spans="1:15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66">
        <f t="shared" ref="G384:O384" si="171">+G385</f>
        <v>0</v>
      </c>
      <c r="H384" s="66">
        <f t="shared" si="171"/>
        <v>0</v>
      </c>
      <c r="I384" s="66">
        <f t="shared" si="171"/>
        <v>0</v>
      </c>
      <c r="J384" s="66">
        <f t="shared" si="171"/>
        <v>0</v>
      </c>
      <c r="K384" s="66">
        <f t="shared" si="171"/>
        <v>0</v>
      </c>
      <c r="L384" s="66">
        <f t="shared" si="171"/>
        <v>0</v>
      </c>
      <c r="M384" s="66">
        <f t="shared" si="171"/>
        <v>0</v>
      </c>
      <c r="N384" s="66">
        <f t="shared" si="171"/>
        <v>0</v>
      </c>
      <c r="O384" s="120">
        <f t="shared" si="171"/>
        <v>0</v>
      </c>
    </row>
    <row r="385" spans="1:15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>
        <f>IFERROR(N385/$N$18*100,"0.00")</f>
        <v>0</v>
      </c>
    </row>
    <row r="386" spans="1:15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344">
        <f t="shared" ref="G386:N386" si="172">+G387+G389+G391+G393</f>
        <v>0</v>
      </c>
      <c r="H386" s="344">
        <f t="shared" si="172"/>
        <v>0</v>
      </c>
      <c r="I386" s="344">
        <f t="shared" si="172"/>
        <v>0</v>
      </c>
      <c r="J386" s="344">
        <f t="shared" si="172"/>
        <v>0</v>
      </c>
      <c r="K386" s="344">
        <f t="shared" si="172"/>
        <v>0</v>
      </c>
      <c r="L386" s="344">
        <f t="shared" si="172"/>
        <v>0</v>
      </c>
      <c r="M386" s="344">
        <f t="shared" si="172"/>
        <v>0</v>
      </c>
      <c r="N386" s="344">
        <f t="shared" si="172"/>
        <v>0</v>
      </c>
      <c r="O386" s="119">
        <f>+O387+O389+O391+O393</f>
        <v>0</v>
      </c>
    </row>
    <row r="387" spans="1:15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66">
        <f t="shared" ref="G387:O387" si="173">+G388</f>
        <v>0</v>
      </c>
      <c r="H387" s="66">
        <f t="shared" si="173"/>
        <v>0</v>
      </c>
      <c r="I387" s="66">
        <f t="shared" si="173"/>
        <v>0</v>
      </c>
      <c r="J387" s="66">
        <f t="shared" si="173"/>
        <v>0</v>
      </c>
      <c r="K387" s="66">
        <f t="shared" si="173"/>
        <v>0</v>
      </c>
      <c r="L387" s="66">
        <f t="shared" si="173"/>
        <v>0</v>
      </c>
      <c r="M387" s="66">
        <f t="shared" si="173"/>
        <v>0</v>
      </c>
      <c r="N387" s="66">
        <f t="shared" si="173"/>
        <v>0</v>
      </c>
      <c r="O387" s="121">
        <f t="shared" si="173"/>
        <v>0</v>
      </c>
    </row>
    <row r="388" spans="1:15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>
        <f>IFERROR(N388/$N$18*100,"0.00")</f>
        <v>0</v>
      </c>
    </row>
    <row r="389" spans="1:15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66">
        <f t="shared" ref="G389:O389" si="174">+G390</f>
        <v>0</v>
      </c>
      <c r="H389" s="66">
        <f t="shared" si="174"/>
        <v>0</v>
      </c>
      <c r="I389" s="66">
        <f t="shared" si="174"/>
        <v>0</v>
      </c>
      <c r="J389" s="66">
        <f t="shared" si="174"/>
        <v>0</v>
      </c>
      <c r="K389" s="66">
        <f t="shared" si="174"/>
        <v>0</v>
      </c>
      <c r="L389" s="66">
        <f t="shared" si="174"/>
        <v>0</v>
      </c>
      <c r="M389" s="66">
        <f t="shared" si="174"/>
        <v>0</v>
      </c>
      <c r="N389" s="66">
        <f t="shared" si="174"/>
        <v>0</v>
      </c>
      <c r="O389" s="121">
        <f t="shared" si="174"/>
        <v>0</v>
      </c>
    </row>
    <row r="390" spans="1:15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>
        <f>IFERROR(N390/$N$18*100,"0.00")</f>
        <v>0</v>
      </c>
    </row>
    <row r="391" spans="1:15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66">
        <f t="shared" ref="G391:O391" si="175">+G392</f>
        <v>0</v>
      </c>
      <c r="H391" s="66">
        <f t="shared" si="175"/>
        <v>0</v>
      </c>
      <c r="I391" s="66">
        <f t="shared" si="175"/>
        <v>0</v>
      </c>
      <c r="J391" s="66">
        <f t="shared" si="175"/>
        <v>0</v>
      </c>
      <c r="K391" s="66">
        <f t="shared" si="175"/>
        <v>0</v>
      </c>
      <c r="L391" s="66">
        <f t="shared" si="175"/>
        <v>0</v>
      </c>
      <c r="M391" s="66">
        <f t="shared" si="175"/>
        <v>0</v>
      </c>
      <c r="N391" s="66">
        <f t="shared" si="175"/>
        <v>0</v>
      </c>
      <c r="O391" s="121">
        <f t="shared" si="175"/>
        <v>0</v>
      </c>
    </row>
    <row r="392" spans="1:15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>
        <f>IFERROR(N392/$N$18*100,"0.00")</f>
        <v>0</v>
      </c>
    </row>
    <row r="393" spans="1:15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66">
        <f t="shared" ref="G393:O393" si="176">+G394</f>
        <v>0</v>
      </c>
      <c r="H393" s="66">
        <f t="shared" si="176"/>
        <v>0</v>
      </c>
      <c r="I393" s="66">
        <f t="shared" si="176"/>
        <v>0</v>
      </c>
      <c r="J393" s="66">
        <f t="shared" si="176"/>
        <v>0</v>
      </c>
      <c r="K393" s="66">
        <f t="shared" si="176"/>
        <v>0</v>
      </c>
      <c r="L393" s="66">
        <f t="shared" si="176"/>
        <v>0</v>
      </c>
      <c r="M393" s="66">
        <f t="shared" si="176"/>
        <v>0</v>
      </c>
      <c r="N393" s="66">
        <f t="shared" si="176"/>
        <v>0</v>
      </c>
      <c r="O393" s="121">
        <f t="shared" si="176"/>
        <v>0</v>
      </c>
    </row>
    <row r="394" spans="1:15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>
        <f>IFERROR(N394/$N$18*100,"0.00")</f>
        <v>0</v>
      </c>
    </row>
    <row r="395" spans="1:15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345">
        <f t="shared" ref="G395:N395" si="177">+G396+G398+G400</f>
        <v>0</v>
      </c>
      <c r="H395" s="345">
        <f t="shared" si="177"/>
        <v>0</v>
      </c>
      <c r="I395" s="345">
        <f t="shared" si="177"/>
        <v>0</v>
      </c>
      <c r="J395" s="345">
        <f t="shared" si="177"/>
        <v>0</v>
      </c>
      <c r="K395" s="345">
        <f t="shared" si="177"/>
        <v>0</v>
      </c>
      <c r="L395" s="345">
        <f t="shared" si="177"/>
        <v>0</v>
      </c>
      <c r="M395" s="345">
        <f t="shared" si="177"/>
        <v>0</v>
      </c>
      <c r="N395" s="345">
        <f t="shared" si="177"/>
        <v>0</v>
      </c>
      <c r="O395" s="118">
        <f>+O396+O398+O400</f>
        <v>0</v>
      </c>
    </row>
    <row r="396" spans="1:15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344">
        <f t="shared" ref="G396:O396" si="178">+G397</f>
        <v>0</v>
      </c>
      <c r="H396" s="344">
        <f t="shared" si="178"/>
        <v>0</v>
      </c>
      <c r="I396" s="344">
        <f t="shared" si="178"/>
        <v>0</v>
      </c>
      <c r="J396" s="344">
        <f t="shared" si="178"/>
        <v>0</v>
      </c>
      <c r="K396" s="344">
        <f t="shared" si="178"/>
        <v>0</v>
      </c>
      <c r="L396" s="344">
        <f t="shared" si="178"/>
        <v>0</v>
      </c>
      <c r="M396" s="344">
        <f t="shared" si="178"/>
        <v>0</v>
      </c>
      <c r="N396" s="344">
        <f t="shared" si="178"/>
        <v>0</v>
      </c>
      <c r="O396" s="119">
        <f t="shared" si="178"/>
        <v>0</v>
      </c>
    </row>
    <row r="397" spans="1:15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>
        <f>IFERROR(N397/$N$18*100,"0.00")</f>
        <v>0</v>
      </c>
    </row>
    <row r="398" spans="1:15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66">
        <f t="shared" ref="G398:O398" si="179">+G399</f>
        <v>0</v>
      </c>
      <c r="H398" s="66">
        <f t="shared" si="179"/>
        <v>0</v>
      </c>
      <c r="I398" s="66">
        <f t="shared" si="179"/>
        <v>0</v>
      </c>
      <c r="J398" s="66">
        <f t="shared" si="179"/>
        <v>0</v>
      </c>
      <c r="K398" s="66">
        <f t="shared" si="179"/>
        <v>0</v>
      </c>
      <c r="L398" s="66">
        <f t="shared" si="179"/>
        <v>0</v>
      </c>
      <c r="M398" s="66">
        <f t="shared" si="179"/>
        <v>0</v>
      </c>
      <c r="N398" s="66">
        <f t="shared" si="179"/>
        <v>0</v>
      </c>
      <c r="O398" s="121">
        <f t="shared" si="179"/>
        <v>0</v>
      </c>
    </row>
    <row r="399" spans="1:15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>
        <f>IFERROR(N399/$N$18*100,"0.00")</f>
        <v>0</v>
      </c>
    </row>
    <row r="400" spans="1:15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66">
        <f t="shared" ref="G400:O400" si="180">+G401</f>
        <v>0</v>
      </c>
      <c r="H400" s="66">
        <f t="shared" si="180"/>
        <v>0</v>
      </c>
      <c r="I400" s="66">
        <f t="shared" si="180"/>
        <v>0</v>
      </c>
      <c r="J400" s="66">
        <f t="shared" si="180"/>
        <v>0</v>
      </c>
      <c r="K400" s="66">
        <f t="shared" si="180"/>
        <v>0</v>
      </c>
      <c r="L400" s="66">
        <f t="shared" si="180"/>
        <v>0</v>
      </c>
      <c r="M400" s="66">
        <f t="shared" si="180"/>
        <v>0</v>
      </c>
      <c r="N400" s="66">
        <f t="shared" si="180"/>
        <v>0</v>
      </c>
      <c r="O400" s="120">
        <f t="shared" si="180"/>
        <v>0</v>
      </c>
    </row>
    <row r="401" spans="1:15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>
        <f>IFERROR(N401/$N$18*100,"0.00")</f>
        <v>0</v>
      </c>
    </row>
    <row r="402" spans="1:15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345">
        <f t="shared" ref="G402:N402" si="181">+G403+G414+G423+G432+G439+G454+G459+G478</f>
        <v>230000</v>
      </c>
      <c r="H402" s="345">
        <f t="shared" si="181"/>
        <v>1370000</v>
      </c>
      <c r="I402" s="345">
        <f t="shared" si="181"/>
        <v>600000</v>
      </c>
      <c r="J402" s="345">
        <f t="shared" si="181"/>
        <v>7000000</v>
      </c>
      <c r="K402" s="345">
        <f t="shared" si="181"/>
        <v>3000000</v>
      </c>
      <c r="L402" s="345">
        <f t="shared" si="181"/>
        <v>330000</v>
      </c>
      <c r="M402" s="345">
        <f t="shared" si="181"/>
        <v>3265000</v>
      </c>
      <c r="N402" s="345">
        <f t="shared" si="181"/>
        <v>15795000</v>
      </c>
      <c r="O402" s="118">
        <f>+O403+O414+O423+O432+O439+O454+O459+O478</f>
        <v>2.7468367701654843</v>
      </c>
    </row>
    <row r="403" spans="1:15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344">
        <f t="shared" ref="G403:N403" si="182">+G404+G406+G408+G410+G412</f>
        <v>30000</v>
      </c>
      <c r="H403" s="344">
        <f t="shared" si="182"/>
        <v>70000</v>
      </c>
      <c r="I403" s="344">
        <f t="shared" si="182"/>
        <v>100000</v>
      </c>
      <c r="J403" s="344">
        <f t="shared" si="182"/>
        <v>0</v>
      </c>
      <c r="K403" s="344">
        <f t="shared" si="182"/>
        <v>0</v>
      </c>
      <c r="L403" s="344">
        <f t="shared" si="182"/>
        <v>230000</v>
      </c>
      <c r="M403" s="344">
        <f t="shared" si="182"/>
        <v>770000</v>
      </c>
      <c r="N403" s="344">
        <f t="shared" si="182"/>
        <v>1200000</v>
      </c>
      <c r="O403" s="119">
        <f>+O404+O406+O408+O410+O412</f>
        <v>0.20868655423859334</v>
      </c>
    </row>
    <row r="404" spans="1:15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66">
        <f t="shared" ref="G404:O404" si="183">+G405</f>
        <v>0</v>
      </c>
      <c r="H404" s="66">
        <f t="shared" si="183"/>
        <v>0</v>
      </c>
      <c r="I404" s="66">
        <f t="shared" si="183"/>
        <v>0</v>
      </c>
      <c r="J404" s="66">
        <f t="shared" si="183"/>
        <v>0</v>
      </c>
      <c r="K404" s="66">
        <f t="shared" si="183"/>
        <v>0</v>
      </c>
      <c r="L404" s="66">
        <f t="shared" si="183"/>
        <v>80000</v>
      </c>
      <c r="M404" s="66">
        <f t="shared" si="183"/>
        <v>120000</v>
      </c>
      <c r="N404" s="66">
        <f t="shared" si="183"/>
        <v>200000</v>
      </c>
      <c r="O404" s="121">
        <f t="shared" si="183"/>
        <v>3.4781092373098885E-2</v>
      </c>
    </row>
    <row r="405" spans="1:15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/>
      <c r="I405" s="66"/>
      <c r="J405" s="66"/>
      <c r="K405" s="66"/>
      <c r="L405" s="66">
        <v>80000</v>
      </c>
      <c r="M405" s="66">
        <v>120000</v>
      </c>
      <c r="N405" s="55">
        <f>SUBTOTAL(9,G405:M405)</f>
        <v>200000</v>
      </c>
      <c r="O405" s="110">
        <f>IFERROR(N405/$N$18*100,"0.00")</f>
        <v>3.4781092373098885E-2</v>
      </c>
    </row>
    <row r="406" spans="1:15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66">
        <f t="shared" ref="G406:O406" si="184">+G407</f>
        <v>30000</v>
      </c>
      <c r="H406" s="66">
        <f t="shared" si="184"/>
        <v>70000</v>
      </c>
      <c r="I406" s="66">
        <f t="shared" si="184"/>
        <v>100000</v>
      </c>
      <c r="J406" s="66">
        <f t="shared" si="184"/>
        <v>0</v>
      </c>
      <c r="K406" s="66">
        <f t="shared" si="184"/>
        <v>0</v>
      </c>
      <c r="L406" s="66">
        <f t="shared" si="184"/>
        <v>0</v>
      </c>
      <c r="M406" s="66">
        <f t="shared" si="184"/>
        <v>0</v>
      </c>
      <c r="N406" s="66">
        <f t="shared" si="184"/>
        <v>200000</v>
      </c>
      <c r="O406" s="121">
        <f t="shared" si="184"/>
        <v>3.4781092373098885E-2</v>
      </c>
    </row>
    <row r="407" spans="1:15" ht="12.75" x14ac:dyDescent="0.2">
      <c r="A407" s="111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>
        <v>30000</v>
      </c>
      <c r="H407" s="66">
        <v>70000</v>
      </c>
      <c r="I407" s="66">
        <v>100000</v>
      </c>
      <c r="J407" s="66"/>
      <c r="K407" s="66"/>
      <c r="L407" s="66"/>
      <c r="M407" s="66"/>
      <c r="N407" s="55">
        <f>SUBTOTAL(9,G407:M407)</f>
        <v>200000</v>
      </c>
      <c r="O407" s="110">
        <f>IFERROR(N407/$N$18*100,"0.00")</f>
        <v>3.4781092373098885E-2</v>
      </c>
    </row>
    <row r="408" spans="1:15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66">
        <f t="shared" ref="G408:O408" si="185">+G409</f>
        <v>0</v>
      </c>
      <c r="H408" s="66">
        <f t="shared" si="185"/>
        <v>0</v>
      </c>
      <c r="I408" s="66">
        <f t="shared" si="185"/>
        <v>0</v>
      </c>
      <c r="J408" s="66">
        <f t="shared" si="185"/>
        <v>0</v>
      </c>
      <c r="K408" s="66">
        <f t="shared" si="185"/>
        <v>0</v>
      </c>
      <c r="L408" s="66">
        <f t="shared" si="185"/>
        <v>100000</v>
      </c>
      <c r="M408" s="66">
        <f t="shared" si="185"/>
        <v>400000</v>
      </c>
      <c r="N408" s="66">
        <f t="shared" si="185"/>
        <v>500000</v>
      </c>
      <c r="O408" s="121">
        <f t="shared" si="185"/>
        <v>8.6952730932747205E-2</v>
      </c>
    </row>
    <row r="409" spans="1:15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/>
      <c r="I409" s="66"/>
      <c r="J409" s="66"/>
      <c r="K409" s="66"/>
      <c r="L409" s="66">
        <v>100000</v>
      </c>
      <c r="M409" s="66">
        <v>400000</v>
      </c>
      <c r="N409" s="55">
        <f>SUBTOTAL(9,G409:M409)</f>
        <v>500000</v>
      </c>
      <c r="O409" s="110">
        <f>IFERROR(N409/$N$18*100,"0.00")</f>
        <v>8.6952730932747205E-2</v>
      </c>
    </row>
    <row r="410" spans="1:15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66">
        <f t="shared" ref="G410:O410" si="186">+G411</f>
        <v>0</v>
      </c>
      <c r="H410" s="66">
        <f t="shared" si="186"/>
        <v>0</v>
      </c>
      <c r="I410" s="66">
        <f t="shared" si="186"/>
        <v>0</v>
      </c>
      <c r="J410" s="66">
        <f t="shared" si="186"/>
        <v>0</v>
      </c>
      <c r="K410" s="66">
        <f t="shared" si="186"/>
        <v>0</v>
      </c>
      <c r="L410" s="66">
        <f t="shared" si="186"/>
        <v>0</v>
      </c>
      <c r="M410" s="66">
        <f t="shared" si="186"/>
        <v>100000</v>
      </c>
      <c r="N410" s="66">
        <f t="shared" si="186"/>
        <v>100000</v>
      </c>
      <c r="O410" s="121">
        <f t="shared" si="186"/>
        <v>1.7390546186549442E-2</v>
      </c>
    </row>
    <row r="411" spans="1:15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/>
      <c r="I411" s="66"/>
      <c r="J411" s="66"/>
      <c r="K411" s="66"/>
      <c r="L411" s="66"/>
      <c r="M411" s="66">
        <v>100000</v>
      </c>
      <c r="N411" s="55">
        <f>SUBTOTAL(9,G411:M411)</f>
        <v>100000</v>
      </c>
      <c r="O411" s="110">
        <f>IFERROR(N411/$N$18*100,"0.00")</f>
        <v>1.7390546186549442E-2</v>
      </c>
    </row>
    <row r="412" spans="1:15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66">
        <f t="shared" ref="G412:O412" si="187">+G413</f>
        <v>0</v>
      </c>
      <c r="H412" s="66">
        <f t="shared" si="187"/>
        <v>0</v>
      </c>
      <c r="I412" s="66">
        <f t="shared" si="187"/>
        <v>0</v>
      </c>
      <c r="J412" s="66">
        <f t="shared" si="187"/>
        <v>0</v>
      </c>
      <c r="K412" s="66">
        <f t="shared" si="187"/>
        <v>0</v>
      </c>
      <c r="L412" s="66">
        <f t="shared" si="187"/>
        <v>50000</v>
      </c>
      <c r="M412" s="66">
        <f t="shared" si="187"/>
        <v>150000</v>
      </c>
      <c r="N412" s="66">
        <f t="shared" si="187"/>
        <v>200000</v>
      </c>
      <c r="O412" s="121">
        <f t="shared" si="187"/>
        <v>3.4781092373098885E-2</v>
      </c>
    </row>
    <row r="413" spans="1:15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/>
      <c r="I413" s="66"/>
      <c r="J413" s="66"/>
      <c r="K413" s="66"/>
      <c r="L413" s="66">
        <v>50000</v>
      </c>
      <c r="M413" s="66">
        <v>150000</v>
      </c>
      <c r="N413" s="55">
        <f>SUBTOTAL(9,G413:M413)</f>
        <v>200000</v>
      </c>
      <c r="O413" s="110">
        <f>IFERROR(N413/$N$18*100,"0.00")</f>
        <v>3.4781092373098885E-2</v>
      </c>
    </row>
    <row r="414" spans="1:15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344">
        <f t="shared" ref="G414:N414" si="188">+G415+G417+G419+G421</f>
        <v>0</v>
      </c>
      <c r="H414" s="344">
        <f t="shared" si="188"/>
        <v>0</v>
      </c>
      <c r="I414" s="344">
        <f t="shared" si="188"/>
        <v>0</v>
      </c>
      <c r="J414" s="344">
        <f t="shared" si="188"/>
        <v>0</v>
      </c>
      <c r="K414" s="344">
        <f t="shared" si="188"/>
        <v>0</v>
      </c>
      <c r="L414" s="344">
        <f t="shared" si="188"/>
        <v>100000</v>
      </c>
      <c r="M414" s="344">
        <f t="shared" si="188"/>
        <v>200000</v>
      </c>
      <c r="N414" s="344">
        <f t="shared" si="188"/>
        <v>300000</v>
      </c>
      <c r="O414" s="119">
        <f>+O415+O417+O419+O421</f>
        <v>5.217163855964832E-2</v>
      </c>
    </row>
    <row r="415" spans="1:15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66">
        <f t="shared" ref="G415:O415" si="189">+G416</f>
        <v>0</v>
      </c>
      <c r="H415" s="66">
        <f t="shared" si="189"/>
        <v>0</v>
      </c>
      <c r="I415" s="66">
        <f t="shared" si="189"/>
        <v>0</v>
      </c>
      <c r="J415" s="66">
        <f t="shared" si="189"/>
        <v>0</v>
      </c>
      <c r="K415" s="66">
        <f t="shared" si="189"/>
        <v>0</v>
      </c>
      <c r="L415" s="66">
        <f t="shared" si="189"/>
        <v>100000</v>
      </c>
      <c r="M415" s="66">
        <f t="shared" si="189"/>
        <v>200000</v>
      </c>
      <c r="N415" s="66">
        <f t="shared" si="189"/>
        <v>300000</v>
      </c>
      <c r="O415" s="121">
        <f t="shared" si="189"/>
        <v>5.217163855964832E-2</v>
      </c>
    </row>
    <row r="416" spans="1:15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/>
      <c r="I416" s="66"/>
      <c r="J416" s="66"/>
      <c r="K416" s="66"/>
      <c r="L416" s="66">
        <v>100000</v>
      </c>
      <c r="M416" s="66">
        <v>200000</v>
      </c>
      <c r="N416" s="55">
        <f>SUBTOTAL(9,G416:M416)</f>
        <v>300000</v>
      </c>
      <c r="O416" s="110">
        <f>IFERROR(N416/$N$18*100,"0.00")</f>
        <v>5.217163855964832E-2</v>
      </c>
    </row>
    <row r="417" spans="1:15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66">
        <f t="shared" ref="G417:O417" si="190">+G418</f>
        <v>0</v>
      </c>
      <c r="H417" s="66">
        <f t="shared" si="190"/>
        <v>0</v>
      </c>
      <c r="I417" s="66">
        <f t="shared" si="190"/>
        <v>0</v>
      </c>
      <c r="J417" s="66">
        <f t="shared" si="190"/>
        <v>0</v>
      </c>
      <c r="K417" s="66">
        <f t="shared" si="190"/>
        <v>0</v>
      </c>
      <c r="L417" s="66">
        <f t="shared" si="190"/>
        <v>0</v>
      </c>
      <c r="M417" s="66">
        <f t="shared" si="190"/>
        <v>0</v>
      </c>
      <c r="N417" s="66">
        <f t="shared" si="190"/>
        <v>0</v>
      </c>
      <c r="O417" s="120">
        <f t="shared" si="190"/>
        <v>0</v>
      </c>
    </row>
    <row r="418" spans="1:15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>
        <f>IFERROR(N418/$N$18*100,"0.00")</f>
        <v>0</v>
      </c>
    </row>
    <row r="419" spans="1:15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66">
        <f t="shared" ref="G419:O419" si="191">+G420</f>
        <v>0</v>
      </c>
      <c r="H419" s="66">
        <f t="shared" si="191"/>
        <v>0</v>
      </c>
      <c r="I419" s="66">
        <f t="shared" si="191"/>
        <v>0</v>
      </c>
      <c r="J419" s="66">
        <f t="shared" si="191"/>
        <v>0</v>
      </c>
      <c r="K419" s="66">
        <f t="shared" si="191"/>
        <v>0</v>
      </c>
      <c r="L419" s="66">
        <f t="shared" si="191"/>
        <v>0</v>
      </c>
      <c r="M419" s="66">
        <f t="shared" si="191"/>
        <v>0</v>
      </c>
      <c r="N419" s="66">
        <f t="shared" si="191"/>
        <v>0</v>
      </c>
      <c r="O419" s="121">
        <f t="shared" si="191"/>
        <v>0</v>
      </c>
    </row>
    <row r="420" spans="1:15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66"/>
      <c r="K420" s="66"/>
      <c r="L420" s="66"/>
      <c r="M420" s="66"/>
      <c r="N420" s="55">
        <f>SUBTOTAL(9,G420:M420)</f>
        <v>0</v>
      </c>
      <c r="O420" s="110">
        <f>IFERROR(N420/$N$18*100,"0.00")</f>
        <v>0</v>
      </c>
    </row>
    <row r="421" spans="1:15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66">
        <f t="shared" ref="G421:O421" si="192">+G422</f>
        <v>0</v>
      </c>
      <c r="H421" s="66">
        <f t="shared" si="192"/>
        <v>0</v>
      </c>
      <c r="I421" s="66">
        <f t="shared" si="192"/>
        <v>0</v>
      </c>
      <c r="J421" s="66">
        <f t="shared" si="192"/>
        <v>0</v>
      </c>
      <c r="K421" s="66">
        <f t="shared" si="192"/>
        <v>0</v>
      </c>
      <c r="L421" s="66">
        <f t="shared" si="192"/>
        <v>0</v>
      </c>
      <c r="M421" s="66">
        <f t="shared" si="192"/>
        <v>0</v>
      </c>
      <c r="N421" s="66">
        <f t="shared" si="192"/>
        <v>0</v>
      </c>
      <c r="O421" s="121">
        <f t="shared" si="192"/>
        <v>0</v>
      </c>
    </row>
    <row r="422" spans="1:15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>
        <f>IFERROR(N422/$N$18*100,"0.00")</f>
        <v>0</v>
      </c>
    </row>
    <row r="423" spans="1:15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344">
        <f t="shared" ref="G423:N423" si="193">+G424+G426+G428+G430</f>
        <v>200000</v>
      </c>
      <c r="H423" s="344">
        <f t="shared" si="193"/>
        <v>1300000</v>
      </c>
      <c r="I423" s="344">
        <f t="shared" si="193"/>
        <v>500000</v>
      </c>
      <c r="J423" s="344">
        <f t="shared" si="193"/>
        <v>7000000</v>
      </c>
      <c r="K423" s="344">
        <f t="shared" si="193"/>
        <v>3000000</v>
      </c>
      <c r="L423" s="344">
        <f t="shared" si="193"/>
        <v>0</v>
      </c>
      <c r="M423" s="344">
        <f t="shared" si="193"/>
        <v>0</v>
      </c>
      <c r="N423" s="344">
        <f t="shared" si="193"/>
        <v>12000000</v>
      </c>
      <c r="O423" s="119">
        <f>+O424+O426+O428+O430</f>
        <v>2.0868655423859326</v>
      </c>
    </row>
    <row r="424" spans="1:15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66">
        <f t="shared" ref="G424:O424" si="194">+G425</f>
        <v>0</v>
      </c>
      <c r="H424" s="66">
        <f t="shared" si="194"/>
        <v>1000000</v>
      </c>
      <c r="I424" s="66">
        <f t="shared" si="194"/>
        <v>0</v>
      </c>
      <c r="J424" s="66">
        <f t="shared" si="194"/>
        <v>6000000</v>
      </c>
      <c r="K424" s="66">
        <f t="shared" si="194"/>
        <v>3000000</v>
      </c>
      <c r="L424" s="66">
        <f t="shared" si="194"/>
        <v>0</v>
      </c>
      <c r="M424" s="66">
        <f t="shared" si="194"/>
        <v>0</v>
      </c>
      <c r="N424" s="66">
        <f t="shared" si="194"/>
        <v>10000000</v>
      </c>
      <c r="O424" s="121">
        <f t="shared" si="194"/>
        <v>1.7390546186549438</v>
      </c>
    </row>
    <row r="425" spans="1:15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>
        <v>1000000</v>
      </c>
      <c r="I425" s="66"/>
      <c r="J425" s="66">
        <v>6000000</v>
      </c>
      <c r="K425" s="66">
        <v>3000000</v>
      </c>
      <c r="L425" s="66"/>
      <c r="M425" s="66"/>
      <c r="N425" s="55">
        <f>SUBTOTAL(9,G425:M425)</f>
        <v>10000000</v>
      </c>
      <c r="O425" s="110">
        <f>IFERROR(N425/$N$18*100,"0.00")</f>
        <v>1.7390546186549438</v>
      </c>
    </row>
    <row r="426" spans="1:15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66">
        <f t="shared" ref="G426:O426" si="195">+G427</f>
        <v>200000</v>
      </c>
      <c r="H426" s="66">
        <f t="shared" si="195"/>
        <v>300000</v>
      </c>
      <c r="I426" s="66">
        <f t="shared" si="195"/>
        <v>500000</v>
      </c>
      <c r="J426" s="66">
        <f t="shared" si="195"/>
        <v>1000000</v>
      </c>
      <c r="K426" s="66">
        <f t="shared" si="195"/>
        <v>0</v>
      </c>
      <c r="L426" s="66">
        <f t="shared" si="195"/>
        <v>0</v>
      </c>
      <c r="M426" s="66">
        <f t="shared" si="195"/>
        <v>0</v>
      </c>
      <c r="N426" s="66">
        <f t="shared" si="195"/>
        <v>2000000</v>
      </c>
      <c r="O426" s="121">
        <f t="shared" si="195"/>
        <v>0.34781092373098882</v>
      </c>
    </row>
    <row r="427" spans="1:15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>
        <v>200000</v>
      </c>
      <c r="H427" s="66">
        <v>300000</v>
      </c>
      <c r="I427" s="66">
        <v>500000</v>
      </c>
      <c r="J427" s="66">
        <v>1000000</v>
      </c>
      <c r="K427" s="66"/>
      <c r="L427" s="66"/>
      <c r="M427" s="66"/>
      <c r="N427" s="55">
        <f>SUBTOTAL(9,G427:M427)</f>
        <v>2000000</v>
      </c>
      <c r="O427" s="110">
        <f>IFERROR(N427/$N$18*100,"0.00")</f>
        <v>0.34781092373098882</v>
      </c>
    </row>
    <row r="428" spans="1:15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66">
        <f t="shared" ref="G428:O428" si="196">+G429</f>
        <v>0</v>
      </c>
      <c r="H428" s="66">
        <f t="shared" si="196"/>
        <v>0</v>
      </c>
      <c r="I428" s="66">
        <f t="shared" si="196"/>
        <v>0</v>
      </c>
      <c r="J428" s="66">
        <f t="shared" si="196"/>
        <v>0</v>
      </c>
      <c r="K428" s="66">
        <f t="shared" si="196"/>
        <v>0</v>
      </c>
      <c r="L428" s="66">
        <f t="shared" si="196"/>
        <v>0</v>
      </c>
      <c r="M428" s="66">
        <f t="shared" si="196"/>
        <v>0</v>
      </c>
      <c r="N428" s="66">
        <f t="shared" si="196"/>
        <v>0</v>
      </c>
      <c r="O428" s="121">
        <f t="shared" si="196"/>
        <v>0</v>
      </c>
    </row>
    <row r="429" spans="1:15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>
        <f>IFERROR(N429/$N$18*100,"0.00")</f>
        <v>0</v>
      </c>
    </row>
    <row r="430" spans="1:15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66">
        <f t="shared" ref="G430:O430" si="197">+G431</f>
        <v>0</v>
      </c>
      <c r="H430" s="66">
        <f t="shared" si="197"/>
        <v>0</v>
      </c>
      <c r="I430" s="66">
        <f t="shared" si="197"/>
        <v>0</v>
      </c>
      <c r="J430" s="66">
        <f t="shared" si="197"/>
        <v>0</v>
      </c>
      <c r="K430" s="66">
        <f t="shared" si="197"/>
        <v>0</v>
      </c>
      <c r="L430" s="66">
        <f t="shared" si="197"/>
        <v>0</v>
      </c>
      <c r="M430" s="66">
        <f t="shared" si="197"/>
        <v>0</v>
      </c>
      <c r="N430" s="66">
        <f t="shared" si="197"/>
        <v>0</v>
      </c>
      <c r="O430" s="121">
        <f t="shared" si="197"/>
        <v>0</v>
      </c>
    </row>
    <row r="431" spans="1:15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>
        <f>IFERROR(N431/$N$18*100,"0.00")</f>
        <v>0</v>
      </c>
    </row>
    <row r="432" spans="1:15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344">
        <f t="shared" ref="G432:N432" si="198">+G433+G435+G437</f>
        <v>0</v>
      </c>
      <c r="H432" s="344">
        <f t="shared" si="198"/>
        <v>0</v>
      </c>
      <c r="I432" s="344">
        <f t="shared" si="198"/>
        <v>0</v>
      </c>
      <c r="J432" s="344">
        <f t="shared" si="198"/>
        <v>0</v>
      </c>
      <c r="K432" s="344">
        <f t="shared" si="198"/>
        <v>0</v>
      </c>
      <c r="L432" s="344">
        <f t="shared" si="198"/>
        <v>0</v>
      </c>
      <c r="M432" s="344">
        <f t="shared" si="198"/>
        <v>2000000</v>
      </c>
      <c r="N432" s="344">
        <f t="shared" si="198"/>
        <v>2000000</v>
      </c>
      <c r="O432" s="119">
        <f>+O433+O435+O437</f>
        <v>0.34781092373098882</v>
      </c>
    </row>
    <row r="433" spans="1:15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66">
        <f t="shared" ref="G433:O433" si="199">+G434</f>
        <v>0</v>
      </c>
      <c r="H433" s="66">
        <f t="shared" si="199"/>
        <v>0</v>
      </c>
      <c r="I433" s="66">
        <f t="shared" si="199"/>
        <v>0</v>
      </c>
      <c r="J433" s="66">
        <f t="shared" si="199"/>
        <v>0</v>
      </c>
      <c r="K433" s="66">
        <f t="shared" si="199"/>
        <v>0</v>
      </c>
      <c r="L433" s="66">
        <f t="shared" si="199"/>
        <v>0</v>
      </c>
      <c r="M433" s="66">
        <f t="shared" si="199"/>
        <v>2000000</v>
      </c>
      <c r="N433" s="66">
        <f t="shared" si="199"/>
        <v>2000000</v>
      </c>
      <c r="O433" s="121">
        <f t="shared" si="199"/>
        <v>0.34781092373098882</v>
      </c>
    </row>
    <row r="434" spans="1:15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/>
      <c r="I434" s="66"/>
      <c r="J434" s="66"/>
      <c r="K434" s="66"/>
      <c r="L434" s="66"/>
      <c r="M434" s="66">
        <v>2000000</v>
      </c>
      <c r="N434" s="55">
        <f>SUBTOTAL(9,G434:M434)</f>
        <v>2000000</v>
      </c>
      <c r="O434" s="110">
        <f>IFERROR(N434/$N$18*100,"0.00")</f>
        <v>0.34781092373098882</v>
      </c>
    </row>
    <row r="435" spans="1:15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66">
        <f t="shared" ref="G435:O435" si="200">+G436</f>
        <v>0</v>
      </c>
      <c r="H435" s="66">
        <f t="shared" si="200"/>
        <v>0</v>
      </c>
      <c r="I435" s="66">
        <f t="shared" si="200"/>
        <v>0</v>
      </c>
      <c r="J435" s="66">
        <f t="shared" si="200"/>
        <v>0</v>
      </c>
      <c r="K435" s="66">
        <f t="shared" si="200"/>
        <v>0</v>
      </c>
      <c r="L435" s="66">
        <f t="shared" si="200"/>
        <v>0</v>
      </c>
      <c r="M435" s="66">
        <f t="shared" si="200"/>
        <v>0</v>
      </c>
      <c r="N435" s="66">
        <f t="shared" si="200"/>
        <v>0</v>
      </c>
      <c r="O435" s="121">
        <f t="shared" si="200"/>
        <v>0</v>
      </c>
    </row>
    <row r="436" spans="1:15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>
        <f>IFERROR(N436/$N$18*100,"0.00")</f>
        <v>0</v>
      </c>
    </row>
    <row r="437" spans="1:15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66">
        <f t="shared" ref="G437:O437" si="201">+G438</f>
        <v>0</v>
      </c>
      <c r="H437" s="66">
        <f t="shared" si="201"/>
        <v>0</v>
      </c>
      <c r="I437" s="66">
        <f t="shared" si="201"/>
        <v>0</v>
      </c>
      <c r="J437" s="66">
        <f t="shared" si="201"/>
        <v>0</v>
      </c>
      <c r="K437" s="66">
        <f t="shared" si="201"/>
        <v>0</v>
      </c>
      <c r="L437" s="66">
        <f t="shared" si="201"/>
        <v>0</v>
      </c>
      <c r="M437" s="66">
        <f t="shared" si="201"/>
        <v>0</v>
      </c>
      <c r="N437" s="66">
        <f t="shared" si="201"/>
        <v>0</v>
      </c>
      <c r="O437" s="121">
        <f t="shared" si="201"/>
        <v>0</v>
      </c>
    </row>
    <row r="438" spans="1:15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>
        <f>IFERROR(N438/$N$18*100,"0.00")</f>
        <v>0</v>
      </c>
    </row>
    <row r="439" spans="1:15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344">
        <f t="shared" ref="G439:N439" si="202">+G440+G442+G444+G446+G448+G450+G452</f>
        <v>0</v>
      </c>
      <c r="H439" s="344">
        <f t="shared" si="202"/>
        <v>0</v>
      </c>
      <c r="I439" s="344">
        <f t="shared" si="202"/>
        <v>0</v>
      </c>
      <c r="J439" s="344">
        <f t="shared" si="202"/>
        <v>0</v>
      </c>
      <c r="K439" s="344">
        <f t="shared" si="202"/>
        <v>0</v>
      </c>
      <c r="L439" s="344">
        <f t="shared" si="202"/>
        <v>0</v>
      </c>
      <c r="M439" s="344">
        <f t="shared" si="202"/>
        <v>285000</v>
      </c>
      <c r="N439" s="344">
        <f t="shared" si="202"/>
        <v>285000</v>
      </c>
      <c r="O439" s="119">
        <f>+O440+O442+O444+O446+O448+O450+O452</f>
        <v>4.9563056631665915E-2</v>
      </c>
    </row>
    <row r="440" spans="1:15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66">
        <f t="shared" ref="G440:O440" si="203">+G441</f>
        <v>0</v>
      </c>
      <c r="H440" s="66">
        <f t="shared" si="203"/>
        <v>0</v>
      </c>
      <c r="I440" s="66">
        <f t="shared" si="203"/>
        <v>0</v>
      </c>
      <c r="J440" s="66">
        <f t="shared" si="203"/>
        <v>0</v>
      </c>
      <c r="K440" s="66">
        <f t="shared" si="203"/>
        <v>0</v>
      </c>
      <c r="L440" s="66">
        <f t="shared" si="203"/>
        <v>0</v>
      </c>
      <c r="M440" s="66">
        <f t="shared" si="203"/>
        <v>0</v>
      </c>
      <c r="N440" s="66">
        <f t="shared" si="203"/>
        <v>0</v>
      </c>
      <c r="O440" s="121">
        <f t="shared" si="203"/>
        <v>0</v>
      </c>
    </row>
    <row r="441" spans="1:15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>
        <f>IFERROR(N441/$N$18*100,"0.00")</f>
        <v>0</v>
      </c>
    </row>
    <row r="442" spans="1:15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66">
        <f t="shared" ref="G442:O442" si="204">+G443</f>
        <v>0</v>
      </c>
      <c r="H442" s="66">
        <f t="shared" si="204"/>
        <v>0</v>
      </c>
      <c r="I442" s="66">
        <f t="shared" si="204"/>
        <v>0</v>
      </c>
      <c r="J442" s="66">
        <f t="shared" si="204"/>
        <v>0</v>
      </c>
      <c r="K442" s="66">
        <f t="shared" si="204"/>
        <v>0</v>
      </c>
      <c r="L442" s="66">
        <f t="shared" si="204"/>
        <v>0</v>
      </c>
      <c r="M442" s="66">
        <f t="shared" si="204"/>
        <v>0</v>
      </c>
      <c r="N442" s="66">
        <f t="shared" si="204"/>
        <v>0</v>
      </c>
      <c r="O442" s="121">
        <f t="shared" si="204"/>
        <v>0</v>
      </c>
    </row>
    <row r="443" spans="1:15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>
        <f>IFERROR(N443/$N$18*100,"0.00")</f>
        <v>0</v>
      </c>
    </row>
    <row r="444" spans="1:15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66">
        <f t="shared" ref="G444:O444" si="205">+G445</f>
        <v>0</v>
      </c>
      <c r="H444" s="66">
        <f t="shared" si="205"/>
        <v>0</v>
      </c>
      <c r="I444" s="66">
        <f t="shared" si="205"/>
        <v>0</v>
      </c>
      <c r="J444" s="66">
        <f t="shared" si="205"/>
        <v>0</v>
      </c>
      <c r="K444" s="66">
        <f t="shared" si="205"/>
        <v>0</v>
      </c>
      <c r="L444" s="66">
        <f t="shared" si="205"/>
        <v>0</v>
      </c>
      <c r="M444" s="66">
        <f t="shared" si="205"/>
        <v>100000</v>
      </c>
      <c r="N444" s="66">
        <f t="shared" si="205"/>
        <v>100000</v>
      </c>
      <c r="O444" s="121">
        <f t="shared" si="205"/>
        <v>1.7390546186549442E-2</v>
      </c>
    </row>
    <row r="445" spans="1:15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/>
      <c r="I445" s="66"/>
      <c r="J445" s="66"/>
      <c r="K445" s="66"/>
      <c r="L445" s="66"/>
      <c r="M445" s="66">
        <v>100000</v>
      </c>
      <c r="N445" s="55">
        <f>SUBTOTAL(9,G445:M445)</f>
        <v>100000</v>
      </c>
      <c r="O445" s="110">
        <f>IFERROR(N445/$N$18*100,"0.00")</f>
        <v>1.7390546186549442E-2</v>
      </c>
    </row>
    <row r="446" spans="1:15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66">
        <f t="shared" ref="G446:O446" si="206">+G447</f>
        <v>0</v>
      </c>
      <c r="H446" s="66">
        <f t="shared" si="206"/>
        <v>0</v>
      </c>
      <c r="I446" s="66">
        <f t="shared" si="206"/>
        <v>0</v>
      </c>
      <c r="J446" s="66">
        <f t="shared" si="206"/>
        <v>0</v>
      </c>
      <c r="K446" s="66">
        <f t="shared" si="206"/>
        <v>0</v>
      </c>
      <c r="L446" s="66">
        <f t="shared" si="206"/>
        <v>0</v>
      </c>
      <c r="M446" s="66">
        <f t="shared" si="206"/>
        <v>50000</v>
      </c>
      <c r="N446" s="66">
        <f t="shared" si="206"/>
        <v>50000</v>
      </c>
      <c r="O446" s="121">
        <f t="shared" si="206"/>
        <v>8.6952730932747212E-3</v>
      </c>
    </row>
    <row r="447" spans="1:15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/>
      <c r="I447" s="66"/>
      <c r="J447" s="66"/>
      <c r="K447" s="66"/>
      <c r="L447" s="66"/>
      <c r="M447" s="66">
        <v>50000</v>
      </c>
      <c r="N447" s="55">
        <f>SUBTOTAL(9,G447:M447)</f>
        <v>50000</v>
      </c>
      <c r="O447" s="110">
        <f>IFERROR(N447/$N$18*100,"0.00")</f>
        <v>8.6952730932747212E-3</v>
      </c>
    </row>
    <row r="448" spans="1:15" ht="12.75" x14ac:dyDescent="0.2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277</v>
      </c>
      <c r="G448" s="346">
        <f t="shared" ref="G448:O448" si="207">+G449</f>
        <v>0</v>
      </c>
      <c r="H448" s="346">
        <f t="shared" si="207"/>
        <v>0</v>
      </c>
      <c r="I448" s="346">
        <f t="shared" si="207"/>
        <v>0</v>
      </c>
      <c r="J448" s="346">
        <f t="shared" si="207"/>
        <v>0</v>
      </c>
      <c r="K448" s="346">
        <f t="shared" si="207"/>
        <v>0</v>
      </c>
      <c r="L448" s="346">
        <f t="shared" si="207"/>
        <v>0</v>
      </c>
      <c r="M448" s="346">
        <f t="shared" si="207"/>
        <v>0</v>
      </c>
      <c r="N448" s="346">
        <f t="shared" si="207"/>
        <v>0</v>
      </c>
      <c r="O448" s="129">
        <f t="shared" si="207"/>
        <v>0</v>
      </c>
    </row>
    <row r="449" spans="1:15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66"/>
      <c r="K449" s="66"/>
      <c r="L449" s="66"/>
      <c r="M449" s="66"/>
      <c r="N449" s="55">
        <f>SUBTOTAL(9,G449:M449)</f>
        <v>0</v>
      </c>
      <c r="O449" s="110">
        <f>IFERROR(N449/$N$18*100,"0.00")</f>
        <v>0</v>
      </c>
    </row>
    <row r="450" spans="1:15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66">
        <f t="shared" ref="G450:O450" si="208">+G451</f>
        <v>0</v>
      </c>
      <c r="H450" s="66">
        <f t="shared" si="208"/>
        <v>0</v>
      </c>
      <c r="I450" s="66">
        <f t="shared" si="208"/>
        <v>0</v>
      </c>
      <c r="J450" s="66">
        <f t="shared" si="208"/>
        <v>0</v>
      </c>
      <c r="K450" s="66">
        <f t="shared" si="208"/>
        <v>0</v>
      </c>
      <c r="L450" s="66">
        <f t="shared" si="208"/>
        <v>0</v>
      </c>
      <c r="M450" s="66">
        <f t="shared" si="208"/>
        <v>100000</v>
      </c>
      <c r="N450" s="66">
        <f t="shared" si="208"/>
        <v>100000</v>
      </c>
      <c r="O450" s="121">
        <f t="shared" si="208"/>
        <v>1.7390546186549442E-2</v>
      </c>
    </row>
    <row r="451" spans="1:15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/>
      <c r="I451" s="66"/>
      <c r="J451" s="66"/>
      <c r="K451" s="66"/>
      <c r="L451" s="66"/>
      <c r="M451" s="66">
        <v>100000</v>
      </c>
      <c r="N451" s="55">
        <f>SUBTOTAL(9,G451:M451)</f>
        <v>100000</v>
      </c>
      <c r="O451" s="110">
        <f>IFERROR(N451/$N$18*100,"0.00")</f>
        <v>1.7390546186549442E-2</v>
      </c>
    </row>
    <row r="452" spans="1:15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66">
        <f t="shared" ref="G452:O452" si="209">+G453</f>
        <v>0</v>
      </c>
      <c r="H452" s="66">
        <f t="shared" si="209"/>
        <v>0</v>
      </c>
      <c r="I452" s="66">
        <f t="shared" si="209"/>
        <v>0</v>
      </c>
      <c r="J452" s="66">
        <f t="shared" si="209"/>
        <v>0</v>
      </c>
      <c r="K452" s="66">
        <f t="shared" si="209"/>
        <v>0</v>
      </c>
      <c r="L452" s="66">
        <f t="shared" si="209"/>
        <v>0</v>
      </c>
      <c r="M452" s="66">
        <f t="shared" si="209"/>
        <v>35000</v>
      </c>
      <c r="N452" s="66">
        <f t="shared" si="209"/>
        <v>35000</v>
      </c>
      <c r="O452" s="121">
        <f t="shared" si="209"/>
        <v>6.0866911652923041E-3</v>
      </c>
    </row>
    <row r="453" spans="1:15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/>
      <c r="I453" s="66"/>
      <c r="J453" s="66"/>
      <c r="K453" s="66"/>
      <c r="L453" s="66"/>
      <c r="M453" s="66">
        <v>35000</v>
      </c>
      <c r="N453" s="55">
        <f>SUBTOTAL(9,G453:M453)</f>
        <v>35000</v>
      </c>
      <c r="O453" s="110">
        <f>IFERROR(N453/$N$18*100,"0.00")</f>
        <v>6.0866911652923041E-3</v>
      </c>
    </row>
    <row r="454" spans="1:15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344">
        <f t="shared" ref="G454:N454" si="210">+G455+G457</f>
        <v>0</v>
      </c>
      <c r="H454" s="344">
        <f t="shared" si="210"/>
        <v>0</v>
      </c>
      <c r="I454" s="344">
        <f t="shared" si="210"/>
        <v>0</v>
      </c>
      <c r="J454" s="344">
        <f t="shared" si="210"/>
        <v>0</v>
      </c>
      <c r="K454" s="344">
        <f t="shared" si="210"/>
        <v>0</v>
      </c>
      <c r="L454" s="344">
        <f t="shared" si="210"/>
        <v>0</v>
      </c>
      <c r="M454" s="344">
        <f t="shared" si="210"/>
        <v>0</v>
      </c>
      <c r="N454" s="344">
        <f t="shared" si="210"/>
        <v>0</v>
      </c>
      <c r="O454" s="119">
        <f>+O455+O457</f>
        <v>0</v>
      </c>
    </row>
    <row r="455" spans="1:15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66">
        <f t="shared" ref="G455:O455" si="211">+G456</f>
        <v>0</v>
      </c>
      <c r="H455" s="66">
        <f t="shared" si="211"/>
        <v>0</v>
      </c>
      <c r="I455" s="66">
        <f t="shared" si="211"/>
        <v>0</v>
      </c>
      <c r="J455" s="66">
        <f t="shared" si="211"/>
        <v>0</v>
      </c>
      <c r="K455" s="66">
        <f t="shared" si="211"/>
        <v>0</v>
      </c>
      <c r="L455" s="66">
        <f t="shared" si="211"/>
        <v>0</v>
      </c>
      <c r="M455" s="66">
        <f t="shared" si="211"/>
        <v>0</v>
      </c>
      <c r="N455" s="66">
        <f t="shared" si="211"/>
        <v>0</v>
      </c>
      <c r="O455" s="120">
        <f t="shared" si="211"/>
        <v>0</v>
      </c>
    </row>
    <row r="456" spans="1:15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>
        <f>IFERROR(N456/$N$18*100,"0.00")</f>
        <v>0</v>
      </c>
    </row>
    <row r="457" spans="1:15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66">
        <f t="shared" ref="G457:O457" si="212">+G458</f>
        <v>0</v>
      </c>
      <c r="H457" s="66">
        <f t="shared" si="212"/>
        <v>0</v>
      </c>
      <c r="I457" s="66">
        <f t="shared" si="212"/>
        <v>0</v>
      </c>
      <c r="J457" s="66">
        <f t="shared" si="212"/>
        <v>0</v>
      </c>
      <c r="K457" s="66">
        <f t="shared" si="212"/>
        <v>0</v>
      </c>
      <c r="L457" s="66">
        <f t="shared" si="212"/>
        <v>0</v>
      </c>
      <c r="M457" s="66">
        <f t="shared" si="212"/>
        <v>0</v>
      </c>
      <c r="N457" s="66">
        <f t="shared" si="212"/>
        <v>0</v>
      </c>
      <c r="O457" s="121">
        <f t="shared" si="212"/>
        <v>0</v>
      </c>
    </row>
    <row r="458" spans="1:15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66"/>
      <c r="K458" s="66"/>
      <c r="L458" s="66"/>
      <c r="M458" s="66"/>
      <c r="N458" s="55">
        <f>SUBTOTAL(9,G458:M458)</f>
        <v>0</v>
      </c>
      <c r="O458" s="110">
        <f>IFERROR(N458/$N$18*100,"0.00")</f>
        <v>0</v>
      </c>
    </row>
    <row r="459" spans="1:15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344">
        <f t="shared" ref="G459:N459" si="213">+G460+G462+G465+G467+G469+G471+G476</f>
        <v>0</v>
      </c>
      <c r="H459" s="344">
        <f t="shared" si="213"/>
        <v>0</v>
      </c>
      <c r="I459" s="344">
        <f t="shared" si="213"/>
        <v>0</v>
      </c>
      <c r="J459" s="344">
        <f t="shared" si="213"/>
        <v>0</v>
      </c>
      <c r="K459" s="344">
        <f t="shared" si="213"/>
        <v>0</v>
      </c>
      <c r="L459" s="344">
        <f t="shared" si="213"/>
        <v>0</v>
      </c>
      <c r="M459" s="344">
        <f t="shared" si="213"/>
        <v>10000</v>
      </c>
      <c r="N459" s="344">
        <f t="shared" si="213"/>
        <v>10000</v>
      </c>
      <c r="O459" s="119">
        <f>+O460+O462+O465+O467+O469+O471+O476</f>
        <v>1.739054618654944E-3</v>
      </c>
    </row>
    <row r="460" spans="1:15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66">
        <f t="shared" ref="G460:O460" si="214">+G461</f>
        <v>0</v>
      </c>
      <c r="H460" s="66">
        <f t="shared" si="214"/>
        <v>0</v>
      </c>
      <c r="I460" s="66">
        <f t="shared" si="214"/>
        <v>0</v>
      </c>
      <c r="J460" s="66">
        <f t="shared" si="214"/>
        <v>0</v>
      </c>
      <c r="K460" s="66">
        <f t="shared" si="214"/>
        <v>0</v>
      </c>
      <c r="L460" s="66">
        <f t="shared" si="214"/>
        <v>0</v>
      </c>
      <c r="M460" s="66">
        <f t="shared" si="214"/>
        <v>0</v>
      </c>
      <c r="N460" s="66">
        <f t="shared" si="214"/>
        <v>0</v>
      </c>
      <c r="O460" s="121">
        <f t="shared" si="214"/>
        <v>0</v>
      </c>
    </row>
    <row r="461" spans="1:15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>
        <f>IFERROR(N461/$N$18*100,"0.00")</f>
        <v>0</v>
      </c>
    </row>
    <row r="462" spans="1:15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66">
        <f t="shared" ref="G462:N462" si="215">+G463+G464</f>
        <v>0</v>
      </c>
      <c r="H462" s="66">
        <f t="shared" si="215"/>
        <v>0</v>
      </c>
      <c r="I462" s="66">
        <f t="shared" si="215"/>
        <v>0</v>
      </c>
      <c r="J462" s="66">
        <f t="shared" si="215"/>
        <v>0</v>
      </c>
      <c r="K462" s="66">
        <f t="shared" si="215"/>
        <v>0</v>
      </c>
      <c r="L462" s="66">
        <f t="shared" si="215"/>
        <v>0</v>
      </c>
      <c r="M462" s="66">
        <f t="shared" si="215"/>
        <v>0</v>
      </c>
      <c r="N462" s="66">
        <f t="shared" si="215"/>
        <v>0</v>
      </c>
      <c r="O462" s="121">
        <f>+O463+O464</f>
        <v>0</v>
      </c>
    </row>
    <row r="463" spans="1:15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/>
      <c r="K463" s="55"/>
      <c r="L463" s="55"/>
      <c r="M463" s="55"/>
      <c r="N463" s="55">
        <f>SUBTOTAL(9,G463:M463)</f>
        <v>0</v>
      </c>
      <c r="O463" s="110">
        <f>IFERROR(N463/$N$18*100,"0.00")</f>
        <v>0</v>
      </c>
    </row>
    <row r="464" spans="1:15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66"/>
      <c r="K464" s="66"/>
      <c r="L464" s="66"/>
      <c r="M464" s="66"/>
      <c r="N464" s="55">
        <f>SUBTOTAL(9,G464:M464)</f>
        <v>0</v>
      </c>
      <c r="O464" s="110">
        <f>IFERROR(N464/$N$18*100,"0.00")</f>
        <v>0</v>
      </c>
    </row>
    <row r="465" spans="1:15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66">
        <f t="shared" ref="G465:O465" si="216">+G466</f>
        <v>0</v>
      </c>
      <c r="H465" s="66">
        <f t="shared" si="216"/>
        <v>0</v>
      </c>
      <c r="I465" s="66">
        <f t="shared" si="216"/>
        <v>0</v>
      </c>
      <c r="J465" s="66">
        <f t="shared" si="216"/>
        <v>0</v>
      </c>
      <c r="K465" s="66">
        <f t="shared" si="216"/>
        <v>0</v>
      </c>
      <c r="L465" s="66">
        <f t="shared" si="216"/>
        <v>0</v>
      </c>
      <c r="M465" s="66">
        <f t="shared" si="216"/>
        <v>0</v>
      </c>
      <c r="N465" s="66">
        <f t="shared" si="216"/>
        <v>0</v>
      </c>
      <c r="O465" s="121">
        <f t="shared" si="216"/>
        <v>0</v>
      </c>
    </row>
    <row r="466" spans="1:15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>
        <f>IFERROR(N466/$N$18*100,"0.00")</f>
        <v>0</v>
      </c>
    </row>
    <row r="467" spans="1:15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66">
        <f t="shared" ref="G467:O467" si="217">+G468</f>
        <v>0</v>
      </c>
      <c r="H467" s="66">
        <f t="shared" si="217"/>
        <v>0</v>
      </c>
      <c r="I467" s="66">
        <f t="shared" si="217"/>
        <v>0</v>
      </c>
      <c r="J467" s="66">
        <f t="shared" si="217"/>
        <v>0</v>
      </c>
      <c r="K467" s="66">
        <f t="shared" si="217"/>
        <v>0</v>
      </c>
      <c r="L467" s="66">
        <f t="shared" si="217"/>
        <v>0</v>
      </c>
      <c r="M467" s="66">
        <f t="shared" si="217"/>
        <v>0</v>
      </c>
      <c r="N467" s="66">
        <f t="shared" si="217"/>
        <v>0</v>
      </c>
      <c r="O467" s="121">
        <f t="shared" si="217"/>
        <v>0</v>
      </c>
    </row>
    <row r="468" spans="1:15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>
        <f>IFERROR(N468/$N$18*100,"0.00")</f>
        <v>0</v>
      </c>
    </row>
    <row r="469" spans="1:15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66">
        <f t="shared" ref="G469:O469" si="218">+G470</f>
        <v>0</v>
      </c>
      <c r="H469" s="66">
        <f t="shared" si="218"/>
        <v>0</v>
      </c>
      <c r="I469" s="66">
        <f t="shared" si="218"/>
        <v>0</v>
      </c>
      <c r="J469" s="66">
        <f t="shared" si="218"/>
        <v>0</v>
      </c>
      <c r="K469" s="66">
        <f t="shared" si="218"/>
        <v>0</v>
      </c>
      <c r="L469" s="66">
        <f t="shared" si="218"/>
        <v>0</v>
      </c>
      <c r="M469" s="66">
        <f t="shared" si="218"/>
        <v>0</v>
      </c>
      <c r="N469" s="66">
        <f t="shared" si="218"/>
        <v>0</v>
      </c>
      <c r="O469" s="121">
        <f t="shared" si="218"/>
        <v>0</v>
      </c>
    </row>
    <row r="470" spans="1:15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>
        <f>IFERROR(N470/$N$18*100,"0.00")</f>
        <v>0</v>
      </c>
    </row>
    <row r="471" spans="1:15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66">
        <f t="shared" ref="G471:N471" si="219">+G472+G473+G474+G475</f>
        <v>0</v>
      </c>
      <c r="H471" s="66">
        <f t="shared" si="219"/>
        <v>0</v>
      </c>
      <c r="I471" s="66">
        <f t="shared" si="219"/>
        <v>0</v>
      </c>
      <c r="J471" s="66">
        <f t="shared" si="219"/>
        <v>0</v>
      </c>
      <c r="K471" s="66">
        <f t="shared" si="219"/>
        <v>0</v>
      </c>
      <c r="L471" s="66">
        <f t="shared" si="219"/>
        <v>0</v>
      </c>
      <c r="M471" s="66">
        <f t="shared" si="219"/>
        <v>10000</v>
      </c>
      <c r="N471" s="66">
        <f t="shared" si="219"/>
        <v>10000</v>
      </c>
      <c r="O471" s="121">
        <f>+O472+O473+O474+O475</f>
        <v>1.739054618654944E-3</v>
      </c>
    </row>
    <row r="472" spans="1:15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/>
      <c r="I472" s="55"/>
      <c r="J472" s="55"/>
      <c r="K472" s="55"/>
      <c r="L472" s="55"/>
      <c r="M472" s="55">
        <v>10000</v>
      </c>
      <c r="N472" s="55">
        <f>SUBTOTAL(9,G472:M472)</f>
        <v>10000</v>
      </c>
      <c r="O472" s="110">
        <f>IFERROR(N472/$N$18*100,"0.00")</f>
        <v>1.739054618654944E-3</v>
      </c>
    </row>
    <row r="473" spans="1:15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>
        <f>IFERROR(N473/$N$18*100,"0.00")</f>
        <v>0</v>
      </c>
    </row>
    <row r="474" spans="1:15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>
        <f>IFERROR(N474/$N$18*100,"0.00")</f>
        <v>0</v>
      </c>
    </row>
    <row r="475" spans="1:15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>
        <f>IFERROR(N475/$N$18*100,"0.00")</f>
        <v>0</v>
      </c>
    </row>
    <row r="476" spans="1:15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66">
        <f t="shared" ref="G476:O476" si="220">+G477</f>
        <v>0</v>
      </c>
      <c r="H476" s="66">
        <f t="shared" si="220"/>
        <v>0</v>
      </c>
      <c r="I476" s="66">
        <f t="shared" si="220"/>
        <v>0</v>
      </c>
      <c r="J476" s="66">
        <f t="shared" si="220"/>
        <v>0</v>
      </c>
      <c r="K476" s="66">
        <f t="shared" si="220"/>
        <v>0</v>
      </c>
      <c r="L476" s="66">
        <f t="shared" si="220"/>
        <v>0</v>
      </c>
      <c r="M476" s="66">
        <f t="shared" si="220"/>
        <v>0</v>
      </c>
      <c r="N476" s="66">
        <f t="shared" si="220"/>
        <v>0</v>
      </c>
      <c r="O476" s="121">
        <f t="shared" si="220"/>
        <v>0</v>
      </c>
    </row>
    <row r="477" spans="1:15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>
        <f>IFERROR(N477/$N$18*100,"0.00")</f>
        <v>0</v>
      </c>
    </row>
    <row r="478" spans="1:15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344">
        <f t="shared" ref="G478:N478" si="221">+G479+G481+G483</f>
        <v>0</v>
      </c>
      <c r="H478" s="344">
        <f t="shared" si="221"/>
        <v>0</v>
      </c>
      <c r="I478" s="344">
        <f t="shared" si="221"/>
        <v>0</v>
      </c>
      <c r="J478" s="344">
        <f t="shared" si="221"/>
        <v>0</v>
      </c>
      <c r="K478" s="344">
        <f t="shared" si="221"/>
        <v>0</v>
      </c>
      <c r="L478" s="344">
        <f t="shared" si="221"/>
        <v>0</v>
      </c>
      <c r="M478" s="344">
        <f t="shared" si="221"/>
        <v>0</v>
      </c>
      <c r="N478" s="344">
        <f t="shared" si="221"/>
        <v>0</v>
      </c>
      <c r="O478" s="119">
        <f>+O479+O481+O483</f>
        <v>0</v>
      </c>
    </row>
    <row r="479" spans="1:15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66">
        <f t="shared" ref="G479:O479" si="222">+G480</f>
        <v>0</v>
      </c>
      <c r="H479" s="66">
        <f t="shared" si="222"/>
        <v>0</v>
      </c>
      <c r="I479" s="66">
        <f t="shared" si="222"/>
        <v>0</v>
      </c>
      <c r="J479" s="66">
        <f t="shared" si="222"/>
        <v>0</v>
      </c>
      <c r="K479" s="66">
        <f t="shared" si="222"/>
        <v>0</v>
      </c>
      <c r="L479" s="66">
        <f t="shared" si="222"/>
        <v>0</v>
      </c>
      <c r="M479" s="66">
        <f t="shared" si="222"/>
        <v>0</v>
      </c>
      <c r="N479" s="66">
        <f t="shared" si="222"/>
        <v>0</v>
      </c>
      <c r="O479" s="120">
        <f t="shared" si="222"/>
        <v>0</v>
      </c>
    </row>
    <row r="480" spans="1:15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>
        <f>IFERROR(N480/$N$18*100,"0.00")</f>
        <v>0</v>
      </c>
    </row>
    <row r="481" spans="1:15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66">
        <f t="shared" ref="G481:O481" si="223">+G482</f>
        <v>0</v>
      </c>
      <c r="H481" s="66">
        <f t="shared" si="223"/>
        <v>0</v>
      </c>
      <c r="I481" s="66">
        <f t="shared" si="223"/>
        <v>0</v>
      </c>
      <c r="J481" s="66">
        <f t="shared" si="223"/>
        <v>0</v>
      </c>
      <c r="K481" s="66">
        <f t="shared" si="223"/>
        <v>0</v>
      </c>
      <c r="L481" s="66">
        <f t="shared" si="223"/>
        <v>0</v>
      </c>
      <c r="M481" s="66">
        <f t="shared" si="223"/>
        <v>0</v>
      </c>
      <c r="N481" s="66">
        <f t="shared" si="223"/>
        <v>0</v>
      </c>
      <c r="O481" s="120">
        <f t="shared" si="223"/>
        <v>0</v>
      </c>
    </row>
    <row r="482" spans="1:15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>
        <f>IFERROR(N482/$N$18*100,"0.00")</f>
        <v>0</v>
      </c>
    </row>
    <row r="483" spans="1:15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66">
        <f t="shared" ref="G483:O483" si="224">+G484</f>
        <v>0</v>
      </c>
      <c r="H483" s="66">
        <f t="shared" si="224"/>
        <v>0</v>
      </c>
      <c r="I483" s="66">
        <f t="shared" si="224"/>
        <v>0</v>
      </c>
      <c r="J483" s="66">
        <f t="shared" si="224"/>
        <v>0</v>
      </c>
      <c r="K483" s="66">
        <f t="shared" si="224"/>
        <v>0</v>
      </c>
      <c r="L483" s="66">
        <f t="shared" si="224"/>
        <v>0</v>
      </c>
      <c r="M483" s="66">
        <f t="shared" si="224"/>
        <v>0</v>
      </c>
      <c r="N483" s="66">
        <f t="shared" si="224"/>
        <v>0</v>
      </c>
      <c r="O483" s="120">
        <f t="shared" si="224"/>
        <v>0</v>
      </c>
    </row>
    <row r="484" spans="1:15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>
        <f>IFERROR(N484/$N$18*100,"0.00")</f>
        <v>0</v>
      </c>
    </row>
    <row r="485" spans="1:15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345">
        <f t="shared" ref="G485:N485" si="225">+G486+G497+G510</f>
        <v>0</v>
      </c>
      <c r="H485" s="345">
        <f t="shared" si="225"/>
        <v>0</v>
      </c>
      <c r="I485" s="345">
        <f t="shared" si="225"/>
        <v>0</v>
      </c>
      <c r="J485" s="345">
        <f t="shared" si="225"/>
        <v>0</v>
      </c>
      <c r="K485" s="345">
        <f t="shared" si="225"/>
        <v>0</v>
      </c>
      <c r="L485" s="345">
        <f t="shared" si="225"/>
        <v>0</v>
      </c>
      <c r="M485" s="345">
        <f t="shared" si="225"/>
        <v>100000</v>
      </c>
      <c r="N485" s="345">
        <f t="shared" si="225"/>
        <v>100000</v>
      </c>
      <c r="O485" s="118">
        <f>+O486+O497+O510</f>
        <v>1.7390546186549442E-2</v>
      </c>
    </row>
    <row r="486" spans="1:15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344">
        <f t="shared" ref="G486:N486" si="226">+G487+G489+G491+G493+G495</f>
        <v>0</v>
      </c>
      <c r="H486" s="344">
        <f t="shared" si="226"/>
        <v>0</v>
      </c>
      <c r="I486" s="344">
        <f t="shared" si="226"/>
        <v>0</v>
      </c>
      <c r="J486" s="344">
        <f t="shared" si="226"/>
        <v>0</v>
      </c>
      <c r="K486" s="344">
        <f t="shared" si="226"/>
        <v>0</v>
      </c>
      <c r="L486" s="344">
        <f t="shared" si="226"/>
        <v>0</v>
      </c>
      <c r="M486" s="344">
        <f t="shared" si="226"/>
        <v>0</v>
      </c>
      <c r="N486" s="344">
        <f t="shared" si="226"/>
        <v>0</v>
      </c>
      <c r="O486" s="119">
        <f>+O487+O489+O491+O493+O495</f>
        <v>0</v>
      </c>
    </row>
    <row r="487" spans="1:15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66">
        <f t="shared" ref="G487:O487" si="227">+G488</f>
        <v>0</v>
      </c>
      <c r="H487" s="66">
        <f t="shared" si="227"/>
        <v>0</v>
      </c>
      <c r="I487" s="66">
        <f t="shared" si="227"/>
        <v>0</v>
      </c>
      <c r="J487" s="66">
        <f t="shared" si="227"/>
        <v>0</v>
      </c>
      <c r="K487" s="66">
        <f t="shared" si="227"/>
        <v>0</v>
      </c>
      <c r="L487" s="66">
        <f t="shared" si="227"/>
        <v>0</v>
      </c>
      <c r="M487" s="66">
        <f t="shared" si="227"/>
        <v>0</v>
      </c>
      <c r="N487" s="66">
        <f t="shared" si="227"/>
        <v>0</v>
      </c>
      <c r="O487" s="121">
        <f t="shared" si="227"/>
        <v>0</v>
      </c>
    </row>
    <row r="488" spans="1:15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>
        <f>IFERROR(N488/$N$18*100,"0.00")</f>
        <v>0</v>
      </c>
    </row>
    <row r="489" spans="1:15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66">
        <f t="shared" ref="G489:O489" si="228">+G490</f>
        <v>0</v>
      </c>
      <c r="H489" s="66">
        <f t="shared" si="228"/>
        <v>0</v>
      </c>
      <c r="I489" s="66">
        <f t="shared" si="228"/>
        <v>0</v>
      </c>
      <c r="J489" s="66">
        <f t="shared" si="228"/>
        <v>0</v>
      </c>
      <c r="K489" s="66">
        <f t="shared" si="228"/>
        <v>0</v>
      </c>
      <c r="L489" s="66">
        <f t="shared" si="228"/>
        <v>0</v>
      </c>
      <c r="M489" s="66">
        <f t="shared" si="228"/>
        <v>0</v>
      </c>
      <c r="N489" s="66">
        <f t="shared" si="228"/>
        <v>0</v>
      </c>
      <c r="O489" s="121">
        <f t="shared" si="228"/>
        <v>0</v>
      </c>
    </row>
    <row r="490" spans="1:15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>
        <f>IFERROR(N490/$N$18*100,"0.00")</f>
        <v>0</v>
      </c>
    </row>
    <row r="491" spans="1:15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66">
        <f t="shared" ref="G491:O491" si="229">+G492</f>
        <v>0</v>
      </c>
      <c r="H491" s="66">
        <f t="shared" si="229"/>
        <v>0</v>
      </c>
      <c r="I491" s="66">
        <f t="shared" si="229"/>
        <v>0</v>
      </c>
      <c r="J491" s="66">
        <f t="shared" si="229"/>
        <v>0</v>
      </c>
      <c r="K491" s="66">
        <f t="shared" si="229"/>
        <v>0</v>
      </c>
      <c r="L491" s="66">
        <f t="shared" si="229"/>
        <v>0</v>
      </c>
      <c r="M491" s="66">
        <f t="shared" si="229"/>
        <v>0</v>
      </c>
      <c r="N491" s="66">
        <f t="shared" si="229"/>
        <v>0</v>
      </c>
      <c r="O491" s="121">
        <f t="shared" si="229"/>
        <v>0</v>
      </c>
    </row>
    <row r="492" spans="1:15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>
        <f>IFERROR(N492/$N$18*100,"0.00")</f>
        <v>0</v>
      </c>
    </row>
    <row r="493" spans="1:15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66">
        <f t="shared" ref="G493:O493" si="230">+G494</f>
        <v>0</v>
      </c>
      <c r="H493" s="66">
        <f t="shared" si="230"/>
        <v>0</v>
      </c>
      <c r="I493" s="66">
        <f t="shared" si="230"/>
        <v>0</v>
      </c>
      <c r="J493" s="66">
        <f t="shared" si="230"/>
        <v>0</v>
      </c>
      <c r="K493" s="66">
        <f t="shared" si="230"/>
        <v>0</v>
      </c>
      <c r="L493" s="66">
        <f t="shared" si="230"/>
        <v>0</v>
      </c>
      <c r="M493" s="66">
        <f t="shared" si="230"/>
        <v>0</v>
      </c>
      <c r="N493" s="66">
        <f t="shared" si="230"/>
        <v>0</v>
      </c>
      <c r="O493" s="121">
        <f t="shared" si="230"/>
        <v>0</v>
      </c>
    </row>
    <row r="494" spans="1:15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>
        <f>IFERROR(N494/$N$18*100,"0.00")</f>
        <v>0</v>
      </c>
    </row>
    <row r="495" spans="1:15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66">
        <f t="shared" ref="G495:O495" si="231">+G496</f>
        <v>0</v>
      </c>
      <c r="H495" s="66">
        <f t="shared" si="231"/>
        <v>0</v>
      </c>
      <c r="I495" s="66">
        <f t="shared" si="231"/>
        <v>0</v>
      </c>
      <c r="J495" s="66">
        <f t="shared" si="231"/>
        <v>0</v>
      </c>
      <c r="K495" s="66">
        <f t="shared" si="231"/>
        <v>0</v>
      </c>
      <c r="L495" s="66">
        <f t="shared" si="231"/>
        <v>0</v>
      </c>
      <c r="M495" s="66">
        <f t="shared" si="231"/>
        <v>0</v>
      </c>
      <c r="N495" s="66">
        <f t="shared" si="231"/>
        <v>0</v>
      </c>
      <c r="O495" s="121">
        <f t="shared" si="231"/>
        <v>0</v>
      </c>
    </row>
    <row r="496" spans="1:15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>
        <f>IFERROR(N496/$N$18*100,"0.00")</f>
        <v>0</v>
      </c>
    </row>
    <row r="497" spans="1:15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344">
        <f t="shared" ref="G497:N497" si="232">+G498+G500+G502+G504+G506+G508</f>
        <v>0</v>
      </c>
      <c r="H497" s="344">
        <f t="shared" si="232"/>
        <v>0</v>
      </c>
      <c r="I497" s="344">
        <f t="shared" si="232"/>
        <v>0</v>
      </c>
      <c r="J497" s="344">
        <f t="shared" si="232"/>
        <v>0</v>
      </c>
      <c r="K497" s="344">
        <f t="shared" si="232"/>
        <v>0</v>
      </c>
      <c r="L497" s="344">
        <f t="shared" si="232"/>
        <v>0</v>
      </c>
      <c r="M497" s="344">
        <f t="shared" si="232"/>
        <v>100000</v>
      </c>
      <c r="N497" s="344">
        <f t="shared" si="232"/>
        <v>100000</v>
      </c>
      <c r="O497" s="119">
        <f>+O498+O500+O502+O504+O506+O508</f>
        <v>1.7390546186549442E-2</v>
      </c>
    </row>
    <row r="498" spans="1:15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66">
        <f t="shared" ref="G498:O498" si="233">+G499</f>
        <v>0</v>
      </c>
      <c r="H498" s="66">
        <f t="shared" si="233"/>
        <v>0</v>
      </c>
      <c r="I498" s="66">
        <f t="shared" si="233"/>
        <v>0</v>
      </c>
      <c r="J498" s="66">
        <f t="shared" si="233"/>
        <v>0</v>
      </c>
      <c r="K498" s="66">
        <f t="shared" si="233"/>
        <v>0</v>
      </c>
      <c r="L498" s="66">
        <f t="shared" si="233"/>
        <v>0</v>
      </c>
      <c r="M498" s="66">
        <f t="shared" si="233"/>
        <v>100000</v>
      </c>
      <c r="N498" s="66">
        <f t="shared" si="233"/>
        <v>100000</v>
      </c>
      <c r="O498" s="121">
        <f t="shared" si="233"/>
        <v>1.7390546186549442E-2</v>
      </c>
    </row>
    <row r="499" spans="1:15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/>
      <c r="I499" s="66"/>
      <c r="J499" s="66"/>
      <c r="K499" s="66"/>
      <c r="L499" s="66"/>
      <c r="M499" s="66">
        <v>100000</v>
      </c>
      <c r="N499" s="55">
        <f>SUBTOTAL(9,G499:M499)</f>
        <v>100000</v>
      </c>
      <c r="O499" s="110">
        <f>IFERROR(N499/$N$18*100,"0.00")</f>
        <v>1.7390546186549442E-2</v>
      </c>
    </row>
    <row r="500" spans="1:15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66">
        <f t="shared" ref="G500:O500" si="234">+G501</f>
        <v>0</v>
      </c>
      <c r="H500" s="66">
        <f t="shared" si="234"/>
        <v>0</v>
      </c>
      <c r="I500" s="66">
        <f t="shared" si="234"/>
        <v>0</v>
      </c>
      <c r="J500" s="66">
        <f t="shared" si="234"/>
        <v>0</v>
      </c>
      <c r="K500" s="66">
        <f t="shared" si="234"/>
        <v>0</v>
      </c>
      <c r="L500" s="66">
        <f t="shared" si="234"/>
        <v>0</v>
      </c>
      <c r="M500" s="66">
        <f t="shared" si="234"/>
        <v>0</v>
      </c>
      <c r="N500" s="66">
        <f t="shared" si="234"/>
        <v>0</v>
      </c>
      <c r="O500" s="121">
        <f t="shared" si="234"/>
        <v>0</v>
      </c>
    </row>
    <row r="501" spans="1:15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>
        <f>IFERROR(N501/$N$18*100,"0.00")</f>
        <v>0</v>
      </c>
    </row>
    <row r="502" spans="1:15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66">
        <f t="shared" ref="G502:O502" si="235">+G503</f>
        <v>0</v>
      </c>
      <c r="H502" s="66">
        <f t="shared" si="235"/>
        <v>0</v>
      </c>
      <c r="I502" s="66">
        <f t="shared" si="235"/>
        <v>0</v>
      </c>
      <c r="J502" s="66">
        <f t="shared" si="235"/>
        <v>0</v>
      </c>
      <c r="K502" s="66">
        <f t="shared" si="235"/>
        <v>0</v>
      </c>
      <c r="L502" s="66">
        <f t="shared" si="235"/>
        <v>0</v>
      </c>
      <c r="M502" s="66">
        <f t="shared" si="235"/>
        <v>0</v>
      </c>
      <c r="N502" s="66">
        <f t="shared" si="235"/>
        <v>0</v>
      </c>
      <c r="O502" s="121">
        <f t="shared" si="235"/>
        <v>0</v>
      </c>
    </row>
    <row r="503" spans="1:15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>
        <f>IFERROR(N503/$N$18*100,"0.00")</f>
        <v>0</v>
      </c>
    </row>
    <row r="504" spans="1:15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66">
        <f t="shared" ref="G504:O504" si="236">+G505</f>
        <v>0</v>
      </c>
      <c r="H504" s="66">
        <f t="shared" si="236"/>
        <v>0</v>
      </c>
      <c r="I504" s="66">
        <f t="shared" si="236"/>
        <v>0</v>
      </c>
      <c r="J504" s="66">
        <f t="shared" si="236"/>
        <v>0</v>
      </c>
      <c r="K504" s="66">
        <f t="shared" si="236"/>
        <v>0</v>
      </c>
      <c r="L504" s="66">
        <f t="shared" si="236"/>
        <v>0</v>
      </c>
      <c r="M504" s="66">
        <f t="shared" si="236"/>
        <v>0</v>
      </c>
      <c r="N504" s="66">
        <f t="shared" si="236"/>
        <v>0</v>
      </c>
      <c r="O504" s="121">
        <f t="shared" si="236"/>
        <v>0</v>
      </c>
    </row>
    <row r="505" spans="1:15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>
        <f>IFERROR(N505/$N$18*100,"0.00")</f>
        <v>0</v>
      </c>
    </row>
    <row r="506" spans="1:15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66">
        <f t="shared" ref="G506:O506" si="237">+G507</f>
        <v>0</v>
      </c>
      <c r="H506" s="66">
        <f t="shared" si="237"/>
        <v>0</v>
      </c>
      <c r="I506" s="66">
        <f t="shared" si="237"/>
        <v>0</v>
      </c>
      <c r="J506" s="66">
        <f t="shared" si="237"/>
        <v>0</v>
      </c>
      <c r="K506" s="66">
        <f t="shared" si="237"/>
        <v>0</v>
      </c>
      <c r="L506" s="66">
        <f t="shared" si="237"/>
        <v>0</v>
      </c>
      <c r="M506" s="66">
        <f t="shared" si="237"/>
        <v>0</v>
      </c>
      <c r="N506" s="66">
        <f t="shared" si="237"/>
        <v>0</v>
      </c>
      <c r="O506" s="121">
        <f t="shared" si="237"/>
        <v>0</v>
      </c>
    </row>
    <row r="507" spans="1:15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>
        <f>IFERROR(N507/$N$18*100,"0.00")</f>
        <v>0</v>
      </c>
    </row>
    <row r="508" spans="1:15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66">
        <f t="shared" ref="G508:O508" si="238">+G509</f>
        <v>0</v>
      </c>
      <c r="H508" s="66">
        <f t="shared" si="238"/>
        <v>0</v>
      </c>
      <c r="I508" s="66">
        <f t="shared" si="238"/>
        <v>0</v>
      </c>
      <c r="J508" s="66">
        <f t="shared" si="238"/>
        <v>0</v>
      </c>
      <c r="K508" s="66">
        <f t="shared" si="238"/>
        <v>0</v>
      </c>
      <c r="L508" s="66">
        <f t="shared" si="238"/>
        <v>0</v>
      </c>
      <c r="M508" s="66">
        <f t="shared" si="238"/>
        <v>0</v>
      </c>
      <c r="N508" s="66">
        <f t="shared" si="238"/>
        <v>0</v>
      </c>
      <c r="O508" s="121">
        <f t="shared" si="238"/>
        <v>0</v>
      </c>
    </row>
    <row r="509" spans="1:15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>
        <f>IFERROR(N509/$N$18*100,"0.00")</f>
        <v>0</v>
      </c>
    </row>
    <row r="510" spans="1:15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344">
        <f t="shared" ref="G510:N510" si="239">+G511+G513</f>
        <v>0</v>
      </c>
      <c r="H510" s="344">
        <f t="shared" si="239"/>
        <v>0</v>
      </c>
      <c r="I510" s="344">
        <f t="shared" si="239"/>
        <v>0</v>
      </c>
      <c r="J510" s="344">
        <f t="shared" si="239"/>
        <v>0</v>
      </c>
      <c r="K510" s="344">
        <f t="shared" si="239"/>
        <v>0</v>
      </c>
      <c r="L510" s="344">
        <f t="shared" si="239"/>
        <v>0</v>
      </c>
      <c r="M510" s="344">
        <f t="shared" si="239"/>
        <v>0</v>
      </c>
      <c r="N510" s="344">
        <f t="shared" si="239"/>
        <v>0</v>
      </c>
      <c r="O510" s="119">
        <f>+O511+O513</f>
        <v>0</v>
      </c>
    </row>
    <row r="511" spans="1:15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66">
        <f t="shared" ref="G511:O511" si="240">+G512</f>
        <v>0</v>
      </c>
      <c r="H511" s="66">
        <f t="shared" si="240"/>
        <v>0</v>
      </c>
      <c r="I511" s="66">
        <f t="shared" si="240"/>
        <v>0</v>
      </c>
      <c r="J511" s="66">
        <f t="shared" si="240"/>
        <v>0</v>
      </c>
      <c r="K511" s="66">
        <f t="shared" si="240"/>
        <v>0</v>
      </c>
      <c r="L511" s="66">
        <f t="shared" si="240"/>
        <v>0</v>
      </c>
      <c r="M511" s="66">
        <f t="shared" si="240"/>
        <v>0</v>
      </c>
      <c r="N511" s="66">
        <f t="shared" si="240"/>
        <v>0</v>
      </c>
      <c r="O511" s="121">
        <f t="shared" si="240"/>
        <v>0</v>
      </c>
    </row>
    <row r="512" spans="1:15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>
        <f>IFERROR(N512/$N$18*100,"0.00")</f>
        <v>0</v>
      </c>
    </row>
    <row r="513" spans="1:15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66">
        <f t="shared" ref="G513:O513" si="241">+G514</f>
        <v>0</v>
      </c>
      <c r="H513" s="66">
        <f t="shared" si="241"/>
        <v>0</v>
      </c>
      <c r="I513" s="66">
        <f t="shared" si="241"/>
        <v>0</v>
      </c>
      <c r="J513" s="66">
        <f t="shared" si="241"/>
        <v>0</v>
      </c>
      <c r="K513" s="66">
        <f t="shared" si="241"/>
        <v>0</v>
      </c>
      <c r="L513" s="66">
        <f t="shared" si="241"/>
        <v>0</v>
      </c>
      <c r="M513" s="66">
        <f t="shared" si="241"/>
        <v>0</v>
      </c>
      <c r="N513" s="66">
        <f t="shared" si="241"/>
        <v>0</v>
      </c>
      <c r="O513" s="121">
        <f t="shared" si="241"/>
        <v>0</v>
      </c>
    </row>
    <row r="514" spans="1:15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>
        <f>IFERROR(N514/$N$18*100,"0.00")</f>
        <v>0</v>
      </c>
    </row>
    <row r="515" spans="1:15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5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 x14ac:dyDescent="0.3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 x14ac:dyDescent="0.3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 x14ac:dyDescent="0.3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 x14ac:dyDescent="0.3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 x14ac:dyDescent="0.3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 x14ac:dyDescent="0.3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 x14ac:dyDescent="0.3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 x14ac:dyDescent="0.3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 x14ac:dyDescent="0.3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 x14ac:dyDescent="0.3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 x14ac:dyDescent="0.3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 x14ac:dyDescent="0.3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 x14ac:dyDescent="0.3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 x14ac:dyDescent="0.3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 x14ac:dyDescent="0.3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 x14ac:dyDescent="0.3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 x14ac:dyDescent="0.3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 x14ac:dyDescent="0.3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 x14ac:dyDescent="0.3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 x14ac:dyDescent="0.3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 x14ac:dyDescent="0.3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 x14ac:dyDescent="0.3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 x14ac:dyDescent="0.3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 x14ac:dyDescent="0.3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 x14ac:dyDescent="0.3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 x14ac:dyDescent="0.3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 x14ac:dyDescent="0.3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 x14ac:dyDescent="0.3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 x14ac:dyDescent="0.3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 x14ac:dyDescent="0.3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 x14ac:dyDescent="0.3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 x14ac:dyDescent="0.3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 x14ac:dyDescent="0.3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 x14ac:dyDescent="0.3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 x14ac:dyDescent="0.3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 x14ac:dyDescent="0.3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 x14ac:dyDescent="0.3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 x14ac:dyDescent="0.3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 x14ac:dyDescent="0.3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 x14ac:dyDescent="0.3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 x14ac:dyDescent="0.3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 x14ac:dyDescent="0.3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 x14ac:dyDescent="0.3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 x14ac:dyDescent="0.3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 x14ac:dyDescent="0.3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 x14ac:dyDescent="0.3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 x14ac:dyDescent="0.3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 x14ac:dyDescent="0.3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 x14ac:dyDescent="0.3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 x14ac:dyDescent="0.3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 x14ac:dyDescent="0.3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 x14ac:dyDescent="0.3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 x14ac:dyDescent="0.3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 x14ac:dyDescent="0.3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 x14ac:dyDescent="0.3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 x14ac:dyDescent="0.3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 x14ac:dyDescent="0.3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 x14ac:dyDescent="0.3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 x14ac:dyDescent="0.3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 x14ac:dyDescent="0.3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 x14ac:dyDescent="0.3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 x14ac:dyDescent="0.3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 x14ac:dyDescent="0.3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 x14ac:dyDescent="0.3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 x14ac:dyDescent="0.3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 x14ac:dyDescent="0.3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:O1"/>
    <mergeCell ref="A2:O2"/>
    <mergeCell ref="A3:O3"/>
    <mergeCell ref="A4:O4"/>
    <mergeCell ref="A5:O5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6:A17"/>
    <mergeCell ref="B16:B17"/>
    <mergeCell ref="C16:C17"/>
    <mergeCell ref="D16:D17"/>
    <mergeCell ref="E16:E17"/>
  </mergeCells>
  <pageMargins left="7.874015748031496E-2" right="0" top="0.27559055118110237" bottom="0.23622047244094491" header="0" footer="0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807"/>
  <sheetViews>
    <sheetView showGridLines="0" zoomScale="106" zoomScaleNormal="106" workbookViewId="0">
      <selection activeCell="A2" sqref="A2:K2"/>
    </sheetView>
  </sheetViews>
  <sheetFormatPr baseColWidth="10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 x14ac:dyDescent="0.2">
      <c r="A1" s="512">
        <f>+PPNE1!B1</f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4"/>
    </row>
    <row r="2" spans="1:11" ht="15.75" customHeight="1" x14ac:dyDescent="0.25">
      <c r="A2" s="515" t="s">
        <v>458</v>
      </c>
      <c r="B2" s="495"/>
      <c r="C2" s="495"/>
      <c r="D2" s="495"/>
      <c r="E2" s="495"/>
      <c r="F2" s="495"/>
      <c r="G2" s="495"/>
      <c r="H2" s="495"/>
      <c r="I2" s="495"/>
      <c r="J2" s="495"/>
      <c r="K2" s="516"/>
    </row>
    <row r="3" spans="1:11" ht="15.75" customHeight="1" x14ac:dyDescent="0.25">
      <c r="A3" s="517" t="s">
        <v>459</v>
      </c>
      <c r="B3" s="497"/>
      <c r="C3" s="497"/>
      <c r="D3" s="497"/>
      <c r="E3" s="497"/>
      <c r="F3" s="497"/>
      <c r="G3" s="497"/>
      <c r="H3" s="497"/>
      <c r="I3" s="497"/>
      <c r="J3" s="497"/>
      <c r="K3" s="518"/>
    </row>
    <row r="4" spans="1:11" ht="15.75" customHeight="1" x14ac:dyDescent="0.2">
      <c r="A4" s="498" t="s">
        <v>322</v>
      </c>
      <c r="B4" s="499"/>
      <c r="C4" s="499"/>
      <c r="D4" s="499"/>
      <c r="E4" s="499"/>
      <c r="F4" s="499"/>
      <c r="G4" s="499"/>
      <c r="H4" s="499"/>
      <c r="I4" s="499"/>
      <c r="J4" s="499"/>
      <c r="K4" s="519"/>
    </row>
    <row r="5" spans="1:11" ht="15.75" customHeight="1" x14ac:dyDescent="0.2">
      <c r="A5" s="498">
        <f>+PPNE1!C5</f>
        <v>2020</v>
      </c>
      <c r="B5" s="499"/>
      <c r="C5" s="499"/>
      <c r="D5" s="499"/>
      <c r="E5" s="499"/>
      <c r="F5" s="499"/>
      <c r="G5" s="499"/>
      <c r="H5" s="499"/>
      <c r="I5" s="499"/>
      <c r="J5" s="499"/>
      <c r="K5" s="519"/>
    </row>
    <row r="6" spans="1:11" ht="15.75" customHeight="1" x14ac:dyDescent="0.2">
      <c r="A6" s="15" t="s">
        <v>325</v>
      </c>
      <c r="B6" s="5"/>
      <c r="C6" s="5"/>
      <c r="D6" s="5"/>
      <c r="E6" s="5"/>
      <c r="F6" s="500" t="str">
        <f>+PPNE1!B6</f>
        <v>Metropolitano</v>
      </c>
      <c r="G6" s="500"/>
      <c r="H6" s="500"/>
      <c r="I6" s="500"/>
      <c r="J6" s="500"/>
      <c r="K6" s="502"/>
    </row>
    <row r="7" spans="1:11" ht="15.75" customHeight="1" x14ac:dyDescent="0.2">
      <c r="A7" s="44" t="s">
        <v>324</v>
      </c>
      <c r="B7" s="45"/>
      <c r="C7" s="45"/>
      <c r="D7" s="16"/>
      <c r="E7" s="45"/>
      <c r="F7" s="503" t="str">
        <f>+PPNE1!B7</f>
        <v>Hospital Pediátrico Dr. Hugo Mendoza</v>
      </c>
      <c r="G7" s="503"/>
      <c r="H7" s="503"/>
      <c r="I7" s="503"/>
      <c r="J7" s="503"/>
      <c r="K7" s="504"/>
    </row>
    <row r="8" spans="1:11" ht="15.75" customHeight="1" x14ac:dyDescent="0.2">
      <c r="A8" s="48" t="s">
        <v>61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 x14ac:dyDescent="0.25">
      <c r="A9" s="105" t="s">
        <v>323</v>
      </c>
      <c r="B9" s="3"/>
      <c r="C9" s="3"/>
      <c r="D9" s="3"/>
      <c r="E9" s="106"/>
      <c r="F9" s="107"/>
      <c r="G9" s="141">
        <f>+PPNE3!F16</f>
        <v>0</v>
      </c>
      <c r="H9" s="104"/>
      <c r="I9" s="104"/>
      <c r="J9" s="104"/>
      <c r="K9" s="108"/>
    </row>
    <row r="10" spans="1:11" ht="13.5" x14ac:dyDescent="0.25">
      <c r="A10" s="105" t="s">
        <v>55</v>
      </c>
      <c r="B10" s="3"/>
      <c r="C10" s="3"/>
      <c r="D10" s="3"/>
      <c r="E10" s="106"/>
      <c r="F10" s="107"/>
      <c r="G10" s="141">
        <f>+PPNE3!F22</f>
        <v>220000000</v>
      </c>
      <c r="H10" s="104"/>
      <c r="I10" s="104"/>
      <c r="J10" s="104"/>
      <c r="K10" s="108"/>
    </row>
    <row r="11" spans="1:11" ht="13.5" x14ac:dyDescent="0.25">
      <c r="A11" s="105" t="s">
        <v>476</v>
      </c>
      <c r="B11" s="3"/>
      <c r="C11" s="3"/>
      <c r="D11" s="3"/>
      <c r="E11" s="106"/>
      <c r="F11" s="107"/>
      <c r="G11" s="141">
        <f>+PPNE3!F15</f>
        <v>310025067.80000001</v>
      </c>
      <c r="H11" s="104"/>
      <c r="I11" s="104"/>
      <c r="J11" s="104"/>
      <c r="K11" s="108"/>
    </row>
    <row r="12" spans="1:11" ht="13.5" x14ac:dyDescent="0.25">
      <c r="A12" s="105" t="s">
        <v>56</v>
      </c>
      <c r="B12" s="3"/>
      <c r="C12" s="3"/>
      <c r="D12" s="3"/>
      <c r="E12" s="106"/>
      <c r="F12" s="107"/>
      <c r="G12" s="141">
        <f>PPNE3!F11+PPNE3!F12+PPNE3!F17+PPNE3!F20+PPNE3!F21</f>
        <v>45000000</v>
      </c>
      <c r="H12" s="104"/>
      <c r="I12" s="104"/>
      <c r="J12" s="104"/>
      <c r="K12" s="108"/>
    </row>
    <row r="13" spans="1:11" ht="13.5" x14ac:dyDescent="0.25">
      <c r="A13" s="109" t="s">
        <v>67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8"/>
    </row>
    <row r="14" spans="1:11" ht="14.25" thickBot="1" x14ac:dyDescent="0.3">
      <c r="A14" s="93" t="s">
        <v>78</v>
      </c>
      <c r="B14" s="94"/>
      <c r="C14" s="94"/>
      <c r="D14" s="94"/>
      <c r="E14" s="95"/>
      <c r="F14" s="96"/>
      <c r="G14" s="97">
        <f>SUM(G9:G13)</f>
        <v>575025067.79999995</v>
      </c>
      <c r="H14" s="98"/>
      <c r="I14" s="98"/>
      <c r="J14" s="98"/>
      <c r="K14" s="99"/>
    </row>
    <row r="15" spans="1:11" ht="15.75" customHeight="1" thickTop="1" x14ac:dyDescent="0.2">
      <c r="A15" s="51" t="s">
        <v>63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 x14ac:dyDescent="0.2">
      <c r="A16" s="501" t="s">
        <v>79</v>
      </c>
      <c r="B16" s="501" t="s">
        <v>64</v>
      </c>
      <c r="C16" s="501" t="s">
        <v>4</v>
      </c>
      <c r="D16" s="501" t="s">
        <v>65</v>
      </c>
      <c r="E16" s="501" t="s">
        <v>27</v>
      </c>
      <c r="F16" s="506" t="s">
        <v>69</v>
      </c>
      <c r="G16" s="505" t="s">
        <v>66</v>
      </c>
      <c r="H16" s="505" t="s">
        <v>42</v>
      </c>
      <c r="I16" s="505" t="s">
        <v>477</v>
      </c>
      <c r="J16" s="508" t="s">
        <v>350</v>
      </c>
      <c r="K16" s="508" t="s">
        <v>26</v>
      </c>
    </row>
    <row r="17" spans="1:11" ht="44.25" customHeight="1" x14ac:dyDescent="0.2">
      <c r="A17" s="501"/>
      <c r="B17" s="501"/>
      <c r="C17" s="501"/>
      <c r="D17" s="501"/>
      <c r="E17" s="501"/>
      <c r="F17" s="507"/>
      <c r="G17" s="505"/>
      <c r="H17" s="505"/>
      <c r="I17" s="505"/>
      <c r="J17" s="509"/>
      <c r="K17" s="509"/>
    </row>
    <row r="18" spans="1:11" ht="12.75" x14ac:dyDescent="0.2">
      <c r="A18" s="80">
        <v>2</v>
      </c>
      <c r="B18" s="81"/>
      <c r="C18" s="81"/>
      <c r="D18" s="81"/>
      <c r="E18" s="81"/>
      <c r="F18" s="82" t="s">
        <v>10</v>
      </c>
      <c r="G18" s="83">
        <f>+G19+G87+G218+G337+G395+G402+G485</f>
        <v>0</v>
      </c>
      <c r="H18" s="83">
        <f>+H19+H87+H218+H337+H395+H402+H485</f>
        <v>264999999.99639833</v>
      </c>
      <c r="I18" s="83">
        <f>+I19+I87+I218+I337+I395+I402+I485</f>
        <v>310025067.80000001</v>
      </c>
      <c r="J18" s="83">
        <f>+J19+J87+J218+J337+J395+J402+J485</f>
        <v>575025067.7963984</v>
      </c>
      <c r="K18" s="117">
        <f>+K19+K87+K218+K337+K395+K402+K485</f>
        <v>100</v>
      </c>
    </row>
    <row r="19" spans="1:11" ht="12.75" x14ac:dyDescent="0.2">
      <c r="A19" s="88">
        <v>2</v>
      </c>
      <c r="B19" s="89">
        <v>1</v>
      </c>
      <c r="C19" s="90"/>
      <c r="D19" s="90"/>
      <c r="E19" s="90"/>
      <c r="F19" s="91" t="s">
        <v>351</v>
      </c>
      <c r="G19" s="92">
        <f>+G20+G47+G63+G70+G78</f>
        <v>0</v>
      </c>
      <c r="H19" s="92">
        <f>+H20+H47+H63+H70+H78</f>
        <v>122630081.87639832</v>
      </c>
      <c r="I19" s="92">
        <f>+I20+I47+I63+I70+I78</f>
        <v>310025067.80000001</v>
      </c>
      <c r="J19" s="92">
        <f>+J20+J47+J63+J70+J78</f>
        <v>432655149.67639834</v>
      </c>
      <c r="K19" s="118">
        <f>+K20+K47+K63+K70+K78</f>
        <v>75.241093633432769</v>
      </c>
    </row>
    <row r="20" spans="1:11" ht="12.75" x14ac:dyDescent="0.2">
      <c r="A20" s="86">
        <v>2</v>
      </c>
      <c r="B20" s="84">
        <v>1</v>
      </c>
      <c r="C20" s="84">
        <v>1</v>
      </c>
      <c r="D20" s="84"/>
      <c r="E20" s="84"/>
      <c r="F20" s="87" t="s">
        <v>80</v>
      </c>
      <c r="G20" s="85">
        <f>+G21+G28+G36+G38+G40+G45</f>
        <v>0</v>
      </c>
      <c r="H20" s="85">
        <f>+H21+H28+H36+H38+H40+H45</f>
        <v>86192836.920833319</v>
      </c>
      <c r="I20" s="85">
        <f>+I21+I28+I36+I38+I40+I45</f>
        <v>271680500</v>
      </c>
      <c r="J20" s="85">
        <f>+J21+J28+J36+J38+J40+J45</f>
        <v>357873336.92083335</v>
      </c>
      <c r="K20" s="119">
        <f>+K21+K28+K36+K38+K40+K45</f>
        <v>62.236127946955378</v>
      </c>
    </row>
    <row r="21" spans="1:11" ht="12.75" x14ac:dyDescent="0.2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81</v>
      </c>
      <c r="G21" s="79">
        <f>SUM(G22:G27)</f>
        <v>0</v>
      </c>
      <c r="H21" s="79">
        <f>SUM(H22:H27)</f>
        <v>0</v>
      </c>
      <c r="I21" s="79">
        <f>SUM(I22:I27)</f>
        <v>0</v>
      </c>
      <c r="J21" s="79">
        <f>SUM(J22:J27)</f>
        <v>0</v>
      </c>
      <c r="K21" s="120">
        <f>SUM(K22:K27)</f>
        <v>0</v>
      </c>
    </row>
    <row r="22" spans="1:11" ht="12.75" x14ac:dyDescent="0.2">
      <c r="A22" s="56">
        <v>2</v>
      </c>
      <c r="B22" s="57">
        <v>1</v>
      </c>
      <c r="C22" s="57">
        <v>1</v>
      </c>
      <c r="D22" s="57">
        <v>1</v>
      </c>
      <c r="E22" s="57" t="s">
        <v>309</v>
      </c>
      <c r="F22" s="54" t="s">
        <v>352</v>
      </c>
      <c r="G22" s="55"/>
      <c r="H22" s="55"/>
      <c r="I22" s="55"/>
      <c r="J22" s="55">
        <f t="shared" ref="J22:J27" si="0">SUBTOTAL(9,G22:I22)</f>
        <v>0</v>
      </c>
      <c r="K22" s="110">
        <f t="shared" ref="K22:K27" si="1">IFERROR(J22/$J$18*100,"0.00")</f>
        <v>0</v>
      </c>
    </row>
    <row r="23" spans="1:11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310</v>
      </c>
      <c r="F23" s="58" t="s">
        <v>82</v>
      </c>
      <c r="G23" s="55"/>
      <c r="H23" s="55"/>
      <c r="I23" s="55"/>
      <c r="J23" s="55">
        <f t="shared" si="0"/>
        <v>0</v>
      </c>
      <c r="K23" s="110">
        <f t="shared" si="1"/>
        <v>0</v>
      </c>
    </row>
    <row r="24" spans="1:11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311</v>
      </c>
      <c r="F24" s="58" t="s">
        <v>353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312</v>
      </c>
      <c r="F25" s="58" t="s">
        <v>83</v>
      </c>
      <c r="G25" s="55"/>
      <c r="H25" s="55"/>
      <c r="I25" s="55"/>
      <c r="J25" s="55">
        <f t="shared" si="0"/>
        <v>0</v>
      </c>
      <c r="K25" s="110">
        <f t="shared" si="1"/>
        <v>0</v>
      </c>
    </row>
    <row r="26" spans="1:11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316</v>
      </c>
      <c r="F26" s="58" t="s">
        <v>84</v>
      </c>
      <c r="G26" s="55"/>
      <c r="H26" s="55"/>
      <c r="I26" s="55"/>
      <c r="J26" s="55">
        <f t="shared" si="0"/>
        <v>0</v>
      </c>
      <c r="K26" s="110">
        <f t="shared" si="1"/>
        <v>0</v>
      </c>
    </row>
    <row r="27" spans="1:11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354</v>
      </c>
      <c r="F27" s="58" t="s">
        <v>355</v>
      </c>
      <c r="G27" s="55"/>
      <c r="H27" s="55"/>
      <c r="I27" s="55"/>
      <c r="J27" s="55">
        <f t="shared" si="0"/>
        <v>0</v>
      </c>
      <c r="K27" s="110">
        <f t="shared" si="1"/>
        <v>0</v>
      </c>
    </row>
    <row r="28" spans="1:11" ht="12.75" x14ac:dyDescent="0.2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85</v>
      </c>
      <c r="G28" s="79">
        <f>SUM(G29:G35)</f>
        <v>0</v>
      </c>
      <c r="H28" s="79">
        <f>SUM(H29:H35)</f>
        <v>77726364.849999994</v>
      </c>
      <c r="I28" s="79">
        <f>SUM(I29:I35)</f>
        <v>250782000</v>
      </c>
      <c r="J28" s="79">
        <f>SUM(J29:J35)</f>
        <v>328508364.85000002</v>
      </c>
      <c r="K28" s="120">
        <f>SUM(K29:K35)</f>
        <v>57.12939891627758</v>
      </c>
    </row>
    <row r="29" spans="1:11" ht="12.75" x14ac:dyDescent="0.2">
      <c r="A29" s="56">
        <v>2</v>
      </c>
      <c r="B29" s="57">
        <v>1</v>
      </c>
      <c r="C29" s="57">
        <v>1</v>
      </c>
      <c r="D29" s="57">
        <v>2</v>
      </c>
      <c r="E29" s="57" t="s">
        <v>309</v>
      </c>
      <c r="F29" s="58" t="s">
        <v>86</v>
      </c>
      <c r="G29" s="55"/>
      <c r="H29" s="55">
        <v>75377664.849999994</v>
      </c>
      <c r="I29" s="55">
        <v>250782000</v>
      </c>
      <c r="J29" s="55">
        <f t="shared" ref="J29:J35" si="2">SUBTOTAL(9,G29:I29)</f>
        <v>326159664.85000002</v>
      </c>
      <c r="K29" s="110">
        <f t="shared" ref="K29:K35" si="3">IFERROR(J29/$J$18*100,"0.00")</f>
        <v>56.720947157991517</v>
      </c>
    </row>
    <row r="30" spans="1:11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310</v>
      </c>
      <c r="F30" s="58" t="s">
        <v>87</v>
      </c>
      <c r="G30" s="55"/>
      <c r="H30" s="55"/>
      <c r="I30" s="55"/>
      <c r="J30" s="55">
        <f t="shared" si="2"/>
        <v>0</v>
      </c>
      <c r="K30" s="110">
        <f t="shared" si="3"/>
        <v>0</v>
      </c>
    </row>
    <row r="31" spans="1:11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311</v>
      </c>
      <c r="F31" s="58" t="s">
        <v>43</v>
      </c>
      <c r="G31" s="55"/>
      <c r="H31" s="55"/>
      <c r="I31" s="55"/>
      <c r="J31" s="55">
        <f t="shared" si="2"/>
        <v>0</v>
      </c>
      <c r="K31" s="110">
        <f t="shared" si="3"/>
        <v>0</v>
      </c>
    </row>
    <row r="32" spans="1:11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312</v>
      </c>
      <c r="F32" s="58" t="s">
        <v>88</v>
      </c>
      <c r="G32" s="55"/>
      <c r="H32" s="55">
        <v>2348700</v>
      </c>
      <c r="I32" s="55"/>
      <c r="J32" s="55">
        <f t="shared" si="2"/>
        <v>2348700</v>
      </c>
      <c r="K32" s="110">
        <f t="shared" si="3"/>
        <v>0.4084517582860604</v>
      </c>
    </row>
    <row r="33" spans="1:11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316</v>
      </c>
      <c r="F33" s="58" t="s">
        <v>89</v>
      </c>
      <c r="G33" s="55"/>
      <c r="H33" s="55"/>
      <c r="I33" s="55"/>
      <c r="J33" s="55">
        <f t="shared" si="2"/>
        <v>0</v>
      </c>
      <c r="K33" s="110">
        <f t="shared" si="3"/>
        <v>0</v>
      </c>
    </row>
    <row r="34" spans="1:11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354</v>
      </c>
      <c r="F34" s="58" t="s">
        <v>90</v>
      </c>
      <c r="G34" s="55"/>
      <c r="H34" s="55"/>
      <c r="I34" s="55"/>
      <c r="J34" s="55">
        <f t="shared" si="2"/>
        <v>0</v>
      </c>
      <c r="K34" s="110">
        <f t="shared" si="3"/>
        <v>0</v>
      </c>
    </row>
    <row r="35" spans="1:11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356</v>
      </c>
      <c r="F35" s="58" t="s">
        <v>45</v>
      </c>
      <c r="G35" s="55"/>
      <c r="H35" s="55"/>
      <c r="I35" s="55"/>
      <c r="J35" s="55">
        <f t="shared" si="2"/>
        <v>0</v>
      </c>
      <c r="K35" s="110">
        <f t="shared" si="3"/>
        <v>0</v>
      </c>
    </row>
    <row r="36" spans="1:11" ht="12.75" x14ac:dyDescent="0.2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91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>
        <f>K37</f>
        <v>0</v>
      </c>
    </row>
    <row r="37" spans="1:11" ht="12.75" x14ac:dyDescent="0.2">
      <c r="A37" s="56">
        <v>2</v>
      </c>
      <c r="B37" s="57">
        <v>1</v>
      </c>
      <c r="C37" s="57">
        <v>1</v>
      </c>
      <c r="D37" s="57">
        <v>3</v>
      </c>
      <c r="E37" s="57" t="s">
        <v>309</v>
      </c>
      <c r="F37" s="58" t="s">
        <v>91</v>
      </c>
      <c r="G37" s="55"/>
      <c r="H37" s="55"/>
      <c r="I37" s="55"/>
      <c r="J37" s="55">
        <f>SUBTOTAL(9,G37:I37)</f>
        <v>0</v>
      </c>
      <c r="K37" s="110">
        <f>IFERROR(J37/$J$18*100,"0.00")</f>
        <v>0</v>
      </c>
    </row>
    <row r="38" spans="1:11" ht="12.75" x14ac:dyDescent="0.2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357</v>
      </c>
      <c r="G38" s="79">
        <f>G39</f>
        <v>0</v>
      </c>
      <c r="H38" s="79">
        <f>H39</f>
        <v>6281472.0708333328</v>
      </c>
      <c r="I38" s="79">
        <f>I39</f>
        <v>20898500</v>
      </c>
      <c r="J38" s="79">
        <f>J39</f>
        <v>27179972.070833333</v>
      </c>
      <c r="K38" s="120">
        <f>K39</f>
        <v>4.7267455964992928</v>
      </c>
    </row>
    <row r="39" spans="1:11" ht="12.75" x14ac:dyDescent="0.2">
      <c r="A39" s="56">
        <v>2</v>
      </c>
      <c r="B39" s="57">
        <v>1</v>
      </c>
      <c r="C39" s="57">
        <v>1</v>
      </c>
      <c r="D39" s="57">
        <v>4</v>
      </c>
      <c r="E39" s="57" t="s">
        <v>309</v>
      </c>
      <c r="F39" s="58" t="s">
        <v>357</v>
      </c>
      <c r="G39" s="55"/>
      <c r="H39" s="55">
        <f>+H29/12</f>
        <v>6281472.0708333328</v>
      </c>
      <c r="I39" s="55">
        <v>20898500</v>
      </c>
      <c r="J39" s="55">
        <f>SUBTOTAL(9,G39:I39)</f>
        <v>27179972.070833333</v>
      </c>
      <c r="K39" s="110">
        <f>IFERROR(J39/$J$18*100,"0.00")</f>
        <v>4.7267455964992928</v>
      </c>
    </row>
    <row r="40" spans="1:11" ht="12.75" x14ac:dyDescent="0.2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358</v>
      </c>
      <c r="G40" s="79">
        <f>SUM(G41:G44)</f>
        <v>0</v>
      </c>
      <c r="H40" s="79">
        <f>SUM(H41:H44)</f>
        <v>1685000</v>
      </c>
      <c r="I40" s="79">
        <f>SUM(I41:I44)</f>
        <v>0</v>
      </c>
      <c r="J40" s="79">
        <f>SUM(J41:J44)</f>
        <v>1685000</v>
      </c>
      <c r="K40" s="120">
        <f>SUM(K41:K44)</f>
        <v>0.29303070324520447</v>
      </c>
    </row>
    <row r="41" spans="1:11" ht="12.75" x14ac:dyDescent="0.2">
      <c r="A41" s="56">
        <v>2</v>
      </c>
      <c r="B41" s="57">
        <v>1</v>
      </c>
      <c r="C41" s="57">
        <v>1</v>
      </c>
      <c r="D41" s="57">
        <v>5</v>
      </c>
      <c r="E41" s="57" t="s">
        <v>309</v>
      </c>
      <c r="F41" s="59" t="s">
        <v>358</v>
      </c>
      <c r="G41" s="55"/>
      <c r="H41" s="55">
        <v>885000</v>
      </c>
      <c r="I41" s="55"/>
      <c r="J41" s="55">
        <f>SUBTOTAL(9,G41:I41)</f>
        <v>885000</v>
      </c>
      <c r="K41" s="110">
        <f>IFERROR(J41/$J$18*100,"0.00")</f>
        <v>0.15390633375193233</v>
      </c>
    </row>
    <row r="42" spans="1:11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310</v>
      </c>
      <c r="F42" s="58" t="s">
        <v>92</v>
      </c>
      <c r="G42" s="55"/>
      <c r="H42" s="55"/>
      <c r="I42" s="55"/>
      <c r="J42" s="55">
        <f>SUBTOTAL(9,G42:I42)</f>
        <v>0</v>
      </c>
      <c r="K42" s="110">
        <f>IFERROR(J42/$J$18*100,"0.00")</f>
        <v>0</v>
      </c>
    </row>
    <row r="43" spans="1:11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311</v>
      </c>
      <c r="F43" s="58" t="s">
        <v>359</v>
      </c>
      <c r="G43" s="55"/>
      <c r="H43" s="55">
        <v>300000</v>
      </c>
      <c r="I43" s="55"/>
      <c r="J43" s="55">
        <f>SUBTOTAL(9,G43:I43)</f>
        <v>300000</v>
      </c>
      <c r="K43" s="110">
        <f>IFERROR(J43/$J$18*100,"0.00")</f>
        <v>5.217163855997705E-2</v>
      </c>
    </row>
    <row r="44" spans="1:11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312</v>
      </c>
      <c r="F44" s="58" t="s">
        <v>313</v>
      </c>
      <c r="G44" s="55"/>
      <c r="H44" s="55">
        <v>500000</v>
      </c>
      <c r="I44" s="55"/>
      <c r="J44" s="55">
        <f>SUBTOTAL(9,G44:I44)</f>
        <v>500000</v>
      </c>
      <c r="K44" s="110">
        <f>IFERROR(J44/$J$18*100,"0.00")</f>
        <v>8.6952730933295086E-2</v>
      </c>
    </row>
    <row r="45" spans="1:11" ht="12.75" x14ac:dyDescent="0.2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360</v>
      </c>
      <c r="G45" s="79">
        <f>G46</f>
        <v>0</v>
      </c>
      <c r="H45" s="79">
        <f>H46</f>
        <v>500000</v>
      </c>
      <c r="I45" s="79">
        <f>I46</f>
        <v>0</v>
      </c>
      <c r="J45" s="79">
        <f>J46</f>
        <v>500000</v>
      </c>
      <c r="K45" s="120">
        <f>K46</f>
        <v>8.6952730933295086E-2</v>
      </c>
    </row>
    <row r="46" spans="1:11" ht="12.75" x14ac:dyDescent="0.2">
      <c r="A46" s="56">
        <v>2</v>
      </c>
      <c r="B46" s="57">
        <v>1</v>
      </c>
      <c r="C46" s="57">
        <v>1</v>
      </c>
      <c r="D46" s="57">
        <v>6</v>
      </c>
      <c r="E46" s="57" t="s">
        <v>309</v>
      </c>
      <c r="F46" s="58" t="s">
        <v>360</v>
      </c>
      <c r="G46" s="55"/>
      <c r="H46" s="55">
        <v>500000</v>
      </c>
      <c r="I46" s="55"/>
      <c r="J46" s="55">
        <f>SUBTOTAL(9,G46:I46)</f>
        <v>500000</v>
      </c>
      <c r="K46" s="110">
        <f>IFERROR(J46/$J$18*100,"0.00")</f>
        <v>8.6952730933295086E-2</v>
      </c>
    </row>
    <row r="47" spans="1:11" ht="12.75" x14ac:dyDescent="0.2">
      <c r="A47" s="86">
        <v>2</v>
      </c>
      <c r="B47" s="84">
        <v>1</v>
      </c>
      <c r="C47" s="84">
        <v>2</v>
      </c>
      <c r="D47" s="84"/>
      <c r="E47" s="84"/>
      <c r="F47" s="87" t="s">
        <v>28</v>
      </c>
      <c r="G47" s="85">
        <f>+G48+G50+G61</f>
        <v>0</v>
      </c>
      <c r="H47" s="85">
        <f>+H48+H50+H61</f>
        <v>24912000</v>
      </c>
      <c r="I47" s="85">
        <f>+I48+I50+I61</f>
        <v>0</v>
      </c>
      <c r="J47" s="85">
        <f>+J48+J50+J61</f>
        <v>24912000</v>
      </c>
      <c r="K47" s="119">
        <f>+K48+K50+K61</f>
        <v>4.3323328660204954</v>
      </c>
    </row>
    <row r="48" spans="1:11" ht="12.75" x14ac:dyDescent="0.2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93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>
        <f>K49</f>
        <v>0</v>
      </c>
    </row>
    <row r="49" spans="1:11" ht="12.75" x14ac:dyDescent="0.2">
      <c r="A49" s="56">
        <v>2</v>
      </c>
      <c r="B49" s="57">
        <v>1</v>
      </c>
      <c r="C49" s="57">
        <v>2</v>
      </c>
      <c r="D49" s="57">
        <v>1</v>
      </c>
      <c r="E49" s="57" t="s">
        <v>309</v>
      </c>
      <c r="F49" s="58" t="s">
        <v>93</v>
      </c>
      <c r="G49" s="55"/>
      <c r="H49" s="55"/>
      <c r="I49" s="55"/>
      <c r="J49" s="55">
        <f>SUBTOTAL(9,G49:I49)</f>
        <v>0</v>
      </c>
      <c r="K49" s="110">
        <f>IFERROR(J49/$J$18*100,"0.00")</f>
        <v>0</v>
      </c>
    </row>
    <row r="50" spans="1:11" ht="12.75" x14ac:dyDescent="0.2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94</v>
      </c>
      <c r="G50" s="79">
        <f>SUM(G51:G60)</f>
        <v>0</v>
      </c>
      <c r="H50" s="79">
        <f>SUM(H51:H60)</f>
        <v>24912000</v>
      </c>
      <c r="I50" s="79">
        <f>SUM(I51:I60)</f>
        <v>0</v>
      </c>
      <c r="J50" s="79">
        <f>SUM(J51:J60)</f>
        <v>24912000</v>
      </c>
      <c r="K50" s="120">
        <f>SUM(K51:K60)</f>
        <v>4.3323328660204954</v>
      </c>
    </row>
    <row r="51" spans="1:11" ht="12.75" x14ac:dyDescent="0.2">
      <c r="A51" s="56">
        <v>2</v>
      </c>
      <c r="B51" s="57">
        <v>1</v>
      </c>
      <c r="C51" s="57">
        <v>2</v>
      </c>
      <c r="D51" s="57">
        <v>2</v>
      </c>
      <c r="E51" s="57" t="s">
        <v>309</v>
      </c>
      <c r="F51" s="58" t="s">
        <v>95</v>
      </c>
      <c r="G51" s="55"/>
      <c r="H51" s="55"/>
      <c r="I51" s="55"/>
      <c r="J51" s="55">
        <f t="shared" ref="J51:J60" si="4">SUBTOTAL(9,G51:I51)</f>
        <v>0</v>
      </c>
      <c r="K51" s="110">
        <f t="shared" ref="K51:K60" si="5">IFERROR(J51/$J$18*100,"0.00")</f>
        <v>0</v>
      </c>
    </row>
    <row r="52" spans="1:11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310</v>
      </c>
      <c r="F52" s="58" t="s">
        <v>96</v>
      </c>
      <c r="G52" s="55"/>
      <c r="H52" s="55"/>
      <c r="I52" s="55"/>
      <c r="J52" s="55">
        <f t="shared" si="4"/>
        <v>0</v>
      </c>
      <c r="K52" s="110">
        <f t="shared" si="5"/>
        <v>0</v>
      </c>
    </row>
    <row r="53" spans="1:11" ht="22.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311</v>
      </c>
      <c r="F53" s="60" t="s">
        <v>97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312</v>
      </c>
      <c r="F54" s="58" t="s">
        <v>98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316</v>
      </c>
      <c r="F55" s="58" t="s">
        <v>99</v>
      </c>
      <c r="G55" s="55"/>
      <c r="H55" s="55">
        <v>2912000</v>
      </c>
      <c r="I55" s="55"/>
      <c r="J55" s="55">
        <f t="shared" si="4"/>
        <v>2912000</v>
      </c>
      <c r="K55" s="110">
        <f t="shared" si="5"/>
        <v>0.50641270495551061</v>
      </c>
    </row>
    <row r="56" spans="1:11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354</v>
      </c>
      <c r="F56" s="58" t="s">
        <v>100</v>
      </c>
      <c r="G56" s="55"/>
      <c r="H56" s="55">
        <v>22000000</v>
      </c>
      <c r="I56" s="55"/>
      <c r="J56" s="55">
        <f t="shared" si="4"/>
        <v>22000000</v>
      </c>
      <c r="K56" s="110">
        <f t="shared" si="5"/>
        <v>3.8259201610649844</v>
      </c>
    </row>
    <row r="57" spans="1:11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356</v>
      </c>
      <c r="F57" s="58" t="s">
        <v>101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361</v>
      </c>
      <c r="F58" s="58" t="s">
        <v>102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362</v>
      </c>
      <c r="F59" s="58" t="s">
        <v>103</v>
      </c>
      <c r="G59" s="55"/>
      <c r="H59" s="55"/>
      <c r="I59" s="55"/>
      <c r="J59" s="55">
        <f t="shared" si="4"/>
        <v>0</v>
      </c>
      <c r="K59" s="110">
        <f t="shared" si="5"/>
        <v>0</v>
      </c>
    </row>
    <row r="60" spans="1:11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363</v>
      </c>
      <c r="F60" s="60" t="s">
        <v>104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 x14ac:dyDescent="0.2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44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>
        <f>K62</f>
        <v>0</v>
      </c>
    </row>
    <row r="62" spans="1:11" ht="12.75" x14ac:dyDescent="0.2">
      <c r="A62" s="56">
        <v>2</v>
      </c>
      <c r="B62" s="57">
        <v>1</v>
      </c>
      <c r="C62" s="57">
        <v>2</v>
      </c>
      <c r="D62" s="57">
        <v>3</v>
      </c>
      <c r="E62" s="57" t="s">
        <v>309</v>
      </c>
      <c r="F62" s="58" t="s">
        <v>44</v>
      </c>
      <c r="G62" s="55"/>
      <c r="H62" s="55"/>
      <c r="I62" s="55"/>
      <c r="J62" s="55">
        <f>SUBTOTAL(9,G62:I62)</f>
        <v>0</v>
      </c>
      <c r="K62" s="110">
        <f>IFERROR(J62/$J$18*100,"0.00")</f>
        <v>0</v>
      </c>
    </row>
    <row r="63" spans="1:11" ht="12.75" x14ac:dyDescent="0.2">
      <c r="A63" s="86">
        <v>2</v>
      </c>
      <c r="B63" s="84">
        <v>1</v>
      </c>
      <c r="C63" s="84">
        <v>3</v>
      </c>
      <c r="D63" s="84"/>
      <c r="E63" s="84"/>
      <c r="F63" s="87" t="s">
        <v>46</v>
      </c>
      <c r="G63" s="85">
        <f>G64+G67</f>
        <v>0</v>
      </c>
      <c r="H63" s="85">
        <f>H64+H67</f>
        <v>0</v>
      </c>
      <c r="I63" s="85">
        <f>I64+I67</f>
        <v>0</v>
      </c>
      <c r="J63" s="85">
        <f>J64+J67</f>
        <v>0</v>
      </c>
      <c r="K63" s="119">
        <f>K64+K67</f>
        <v>0</v>
      </c>
    </row>
    <row r="64" spans="1:11" ht="12.75" x14ac:dyDescent="0.2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105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 x14ac:dyDescent="0.2">
      <c r="A65" s="62">
        <v>2</v>
      </c>
      <c r="B65" s="57">
        <v>1</v>
      </c>
      <c r="C65" s="57">
        <v>3</v>
      </c>
      <c r="D65" s="57">
        <v>1</v>
      </c>
      <c r="E65" s="57" t="s">
        <v>309</v>
      </c>
      <c r="F65" s="63" t="s">
        <v>106</v>
      </c>
      <c r="G65" s="55"/>
      <c r="H65" s="55"/>
      <c r="I65" s="55"/>
      <c r="J65" s="55">
        <f>SUBTOTAL(9,G65:I65)</f>
        <v>0</v>
      </c>
      <c r="K65" s="110">
        <f>IFERROR(J65/$J$18*100,"0.00")</f>
        <v>0</v>
      </c>
    </row>
    <row r="66" spans="1:11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310</v>
      </c>
      <c r="F66" s="63" t="s">
        <v>107</v>
      </c>
      <c r="G66" s="55"/>
      <c r="H66" s="55"/>
      <c r="I66" s="55"/>
      <c r="J66" s="55">
        <f>SUBTOTAL(9,G66:I66)</f>
        <v>0</v>
      </c>
      <c r="K66" s="110">
        <f>IFERROR(J66/$J$18*100,"0.00")</f>
        <v>0</v>
      </c>
    </row>
    <row r="67" spans="1:11" ht="12.75" x14ac:dyDescent="0.2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108</v>
      </c>
      <c r="G67" s="79">
        <f>SUM(G68:G69)</f>
        <v>0</v>
      </c>
      <c r="H67" s="79">
        <f>SUM(H68:H69)</f>
        <v>0</v>
      </c>
      <c r="I67" s="79">
        <f>SUM(I68:I69)</f>
        <v>0</v>
      </c>
      <c r="J67" s="79">
        <f>SUM(J68:J69)</f>
        <v>0</v>
      </c>
      <c r="K67" s="120">
        <f>SUM(K68:K69)</f>
        <v>0</v>
      </c>
    </row>
    <row r="68" spans="1:11" ht="12.75" x14ac:dyDescent="0.2">
      <c r="A68" s="62">
        <v>2</v>
      </c>
      <c r="B68" s="57">
        <v>1</v>
      </c>
      <c r="C68" s="57">
        <v>3</v>
      </c>
      <c r="D68" s="57">
        <v>2</v>
      </c>
      <c r="E68" s="57" t="s">
        <v>309</v>
      </c>
      <c r="F68" s="63" t="s">
        <v>109</v>
      </c>
      <c r="G68" s="55"/>
      <c r="H68" s="55"/>
      <c r="I68" s="55"/>
      <c r="J68" s="55">
        <f>SUBTOTAL(9,G68:I68)</f>
        <v>0</v>
      </c>
      <c r="K68" s="110">
        <f>IFERROR(J68/$J$18*100,"0.00")</f>
        <v>0</v>
      </c>
    </row>
    <row r="69" spans="1:11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310</v>
      </c>
      <c r="F69" s="63" t="s">
        <v>110</v>
      </c>
      <c r="G69" s="55"/>
      <c r="H69" s="55"/>
      <c r="I69" s="55"/>
      <c r="J69" s="55">
        <f>SUBTOTAL(9,G69:I69)</f>
        <v>0</v>
      </c>
      <c r="K69" s="110">
        <f>IFERROR(J69/$J$18*100,"0.00")</f>
        <v>0</v>
      </c>
    </row>
    <row r="70" spans="1:11" ht="12.75" x14ac:dyDescent="0.2">
      <c r="A70" s="86">
        <v>2</v>
      </c>
      <c r="B70" s="84">
        <v>1</v>
      </c>
      <c r="C70" s="84">
        <v>4</v>
      </c>
      <c r="D70" s="84"/>
      <c r="E70" s="84"/>
      <c r="F70" s="87" t="s">
        <v>47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 x14ac:dyDescent="0.2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48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>
        <f>K72</f>
        <v>0</v>
      </c>
    </row>
    <row r="72" spans="1:11" ht="12.75" x14ac:dyDescent="0.2">
      <c r="A72" s="56">
        <v>2</v>
      </c>
      <c r="B72" s="57">
        <v>1</v>
      </c>
      <c r="C72" s="57">
        <v>4</v>
      </c>
      <c r="D72" s="57">
        <v>1</v>
      </c>
      <c r="E72" s="57" t="s">
        <v>309</v>
      </c>
      <c r="F72" s="58" t="s">
        <v>48</v>
      </c>
      <c r="G72" s="55"/>
      <c r="H72" s="55"/>
      <c r="I72" s="55"/>
      <c r="J72" s="55">
        <f>SUBTOTAL(9,G72:I72)</f>
        <v>0</v>
      </c>
      <c r="K72" s="110">
        <f>IFERROR(J72/$J$18*100,"0.00")</f>
        <v>0</v>
      </c>
    </row>
    <row r="73" spans="1:11" ht="12.75" x14ac:dyDescent="0.2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114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 x14ac:dyDescent="0.2">
      <c r="A74" s="56">
        <v>2</v>
      </c>
      <c r="B74" s="57">
        <v>1</v>
      </c>
      <c r="C74" s="57">
        <v>4</v>
      </c>
      <c r="D74" s="57">
        <v>2</v>
      </c>
      <c r="E74" s="57" t="s">
        <v>309</v>
      </c>
      <c r="F74" s="58" t="s">
        <v>111</v>
      </c>
      <c r="G74" s="55"/>
      <c r="H74" s="55"/>
      <c r="I74" s="55"/>
      <c r="J74" s="55">
        <f>SUBTOTAL(9,G74:I74)</f>
        <v>0</v>
      </c>
      <c r="K74" s="110">
        <f>IFERROR(J74/$J$18*100,"0.00")</f>
        <v>0</v>
      </c>
    </row>
    <row r="75" spans="1:11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310</v>
      </c>
      <c r="F75" s="58" t="s">
        <v>112</v>
      </c>
      <c r="G75" s="55"/>
      <c r="H75" s="55"/>
      <c r="I75" s="55"/>
      <c r="J75" s="55">
        <f>SUBTOTAL(9,G75:I75)</f>
        <v>0</v>
      </c>
      <c r="K75" s="110">
        <f>IFERROR(J75/$J$18*100,"0.00")</f>
        <v>0</v>
      </c>
    </row>
    <row r="76" spans="1:11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311</v>
      </c>
      <c r="F76" s="58" t="s">
        <v>113</v>
      </c>
      <c r="G76" s="55"/>
      <c r="H76" s="55"/>
      <c r="I76" s="55"/>
      <c r="J76" s="55">
        <f>SUBTOTAL(9,G76:I76)</f>
        <v>0</v>
      </c>
      <c r="K76" s="110">
        <f>IFERROR(J76/$J$18*100,"0.00")</f>
        <v>0</v>
      </c>
    </row>
    <row r="77" spans="1:11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312</v>
      </c>
      <c r="F77" s="58" t="s">
        <v>364</v>
      </c>
      <c r="G77" s="55"/>
      <c r="H77" s="55"/>
      <c r="I77" s="55"/>
      <c r="J77" s="55">
        <f>SUBTOTAL(9,G77:I77)</f>
        <v>0</v>
      </c>
      <c r="K77" s="110">
        <f>IFERROR(J77/$J$18*100,"0.00")</f>
        <v>0</v>
      </c>
    </row>
    <row r="78" spans="1:11" ht="12.75" x14ac:dyDescent="0.2">
      <c r="A78" s="86">
        <v>2</v>
      </c>
      <c r="B78" s="84">
        <v>1</v>
      </c>
      <c r="C78" s="84">
        <v>5</v>
      </c>
      <c r="D78" s="84"/>
      <c r="E78" s="84"/>
      <c r="F78" s="87" t="s">
        <v>365</v>
      </c>
      <c r="G78" s="85">
        <f>G79+G81+G83+G85</f>
        <v>0</v>
      </c>
      <c r="H78" s="85">
        <f>H79+H81+H83+H85</f>
        <v>11525244.955564998</v>
      </c>
      <c r="I78" s="85">
        <f>I79+I81+I83+I85</f>
        <v>38344567.799999997</v>
      </c>
      <c r="J78" s="85">
        <f>J79+J81+J83+J85</f>
        <v>49869812.755564995</v>
      </c>
      <c r="K78" s="119">
        <f>K79+K81+K83+K85</f>
        <v>8.6726328204569008</v>
      </c>
    </row>
    <row r="79" spans="1:11" ht="12.75" x14ac:dyDescent="0.2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115</v>
      </c>
      <c r="G79" s="79">
        <f>G80</f>
        <v>0</v>
      </c>
      <c r="H79" s="79">
        <f>H80</f>
        <v>5344276.4378650002</v>
      </c>
      <c r="I79" s="79">
        <f>I80</f>
        <v>17780443.800000001</v>
      </c>
      <c r="J79" s="79">
        <f>J80</f>
        <v>23124720.237865001</v>
      </c>
      <c r="K79" s="120">
        <f>K80</f>
        <v>4.021515153501598</v>
      </c>
    </row>
    <row r="80" spans="1:11" ht="12.75" x14ac:dyDescent="0.2">
      <c r="A80" s="56">
        <v>2</v>
      </c>
      <c r="B80" s="57">
        <v>1</v>
      </c>
      <c r="C80" s="57">
        <v>5</v>
      </c>
      <c r="D80" s="57">
        <v>1</v>
      </c>
      <c r="E80" s="57" t="s">
        <v>309</v>
      </c>
      <c r="F80" s="58" t="s">
        <v>115</v>
      </c>
      <c r="G80" s="55"/>
      <c r="H80" s="55">
        <f>+H29*0.0709</f>
        <v>5344276.4378650002</v>
      </c>
      <c r="I80" s="55">
        <f>+I29*0.0709</f>
        <v>17780443.800000001</v>
      </c>
      <c r="J80" s="55">
        <f>SUBTOTAL(9,G80:I80)</f>
        <v>23124720.237865001</v>
      </c>
      <c r="K80" s="110">
        <f>IFERROR(J80/$J$18*100,"0.00")</f>
        <v>4.021515153501598</v>
      </c>
    </row>
    <row r="81" spans="1:11" ht="12.75" x14ac:dyDescent="0.2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116</v>
      </c>
      <c r="G81" s="79">
        <f>G82</f>
        <v>0</v>
      </c>
      <c r="H81" s="79">
        <f>H82</f>
        <v>5351814.2043499993</v>
      </c>
      <c r="I81" s="79">
        <f>I82</f>
        <v>17805522</v>
      </c>
      <c r="J81" s="79">
        <f>J82</f>
        <v>23157336.204349998</v>
      </c>
      <c r="K81" s="120">
        <f>K82</f>
        <v>4.0271872482173965</v>
      </c>
    </row>
    <row r="82" spans="1:11" ht="12.75" x14ac:dyDescent="0.2">
      <c r="A82" s="56">
        <v>2</v>
      </c>
      <c r="B82" s="57">
        <v>1</v>
      </c>
      <c r="C82" s="57">
        <v>5</v>
      </c>
      <c r="D82" s="57">
        <v>2</v>
      </c>
      <c r="E82" s="57" t="s">
        <v>309</v>
      </c>
      <c r="F82" s="58" t="s">
        <v>116</v>
      </c>
      <c r="G82" s="55"/>
      <c r="H82" s="55">
        <f>+H29*0.071</f>
        <v>5351814.2043499993</v>
      </c>
      <c r="I82" s="55">
        <f>+I29*0.071</f>
        <v>17805522</v>
      </c>
      <c r="J82" s="55">
        <f>SUBTOTAL(9,G82:I82)</f>
        <v>23157336.204349998</v>
      </c>
      <c r="K82" s="110">
        <f>IFERROR(J82/$J$18*100,"0.00")</f>
        <v>4.0271872482173965</v>
      </c>
    </row>
    <row r="83" spans="1:11" ht="12.75" x14ac:dyDescent="0.2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117</v>
      </c>
      <c r="G83" s="79">
        <f>G84</f>
        <v>0</v>
      </c>
      <c r="H83" s="79">
        <f>H84</f>
        <v>829154.31334999984</v>
      </c>
      <c r="I83" s="79">
        <f>I84</f>
        <v>2758602</v>
      </c>
      <c r="J83" s="79">
        <f>J84</f>
        <v>3587756.31335</v>
      </c>
      <c r="K83" s="120">
        <f>K84</f>
        <v>0.62393041873790667</v>
      </c>
    </row>
    <row r="84" spans="1:11" ht="12.75" x14ac:dyDescent="0.2">
      <c r="A84" s="56">
        <v>2</v>
      </c>
      <c r="B84" s="57">
        <v>1</v>
      </c>
      <c r="C84" s="57">
        <v>5</v>
      </c>
      <c r="D84" s="57">
        <v>3</v>
      </c>
      <c r="E84" s="57" t="s">
        <v>309</v>
      </c>
      <c r="F84" s="58" t="s">
        <v>117</v>
      </c>
      <c r="G84" s="55"/>
      <c r="H84" s="55">
        <f>+H29*0.011</f>
        <v>829154.31334999984</v>
      </c>
      <c r="I84" s="55">
        <f>+I29*0.011</f>
        <v>2758602</v>
      </c>
      <c r="J84" s="55">
        <f>SUBTOTAL(9,G84:I84)</f>
        <v>3587756.31335</v>
      </c>
      <c r="K84" s="110">
        <f>IFERROR(J84/$J$18*100,"0.00")</f>
        <v>0.62393041873790667</v>
      </c>
    </row>
    <row r="85" spans="1:11" ht="12.75" x14ac:dyDescent="0.2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118</v>
      </c>
      <c r="G85" s="79">
        <f>G86</f>
        <v>0</v>
      </c>
      <c r="H85" s="79">
        <f>H86</f>
        <v>0</v>
      </c>
      <c r="I85" s="79">
        <f>I86</f>
        <v>0</v>
      </c>
      <c r="J85" s="79">
        <f>J86</f>
        <v>0</v>
      </c>
      <c r="K85" s="120">
        <f>K86</f>
        <v>0</v>
      </c>
    </row>
    <row r="86" spans="1:11" ht="12.75" x14ac:dyDescent="0.2">
      <c r="A86" s="56">
        <v>2</v>
      </c>
      <c r="B86" s="57">
        <v>1</v>
      </c>
      <c r="C86" s="57">
        <v>5</v>
      </c>
      <c r="D86" s="57">
        <v>4</v>
      </c>
      <c r="E86" s="57" t="s">
        <v>309</v>
      </c>
      <c r="F86" s="58" t="s">
        <v>118</v>
      </c>
      <c r="G86" s="55"/>
      <c r="H86" s="55"/>
      <c r="I86" s="55"/>
      <c r="J86" s="55">
        <f>SUBTOTAL(9,G86:I86)</f>
        <v>0</v>
      </c>
      <c r="K86" s="110">
        <f>IFERROR(J86/$J$18*100,"0.00")</f>
        <v>0</v>
      </c>
    </row>
    <row r="87" spans="1:11" ht="12.75" x14ac:dyDescent="0.2">
      <c r="A87" s="88">
        <v>2</v>
      </c>
      <c r="B87" s="89">
        <v>2</v>
      </c>
      <c r="C87" s="90"/>
      <c r="D87" s="90"/>
      <c r="E87" s="90"/>
      <c r="F87" s="91" t="s">
        <v>366</v>
      </c>
      <c r="G87" s="92">
        <f>+G88+G106+G111+G116+G125+G146+G165+G183</f>
        <v>0</v>
      </c>
      <c r="H87" s="92">
        <f>+H88+H106+H111+H116+H125+H146+H165+H183</f>
        <v>28697408.280000001</v>
      </c>
      <c r="I87" s="92">
        <f>+I88+I106+I111+I116+I125+I146+I165+I183</f>
        <v>0</v>
      </c>
      <c r="J87" s="92">
        <f>+J88+J106+J111+J116+J125+J146+J165+J183</f>
        <v>28697408.280000001</v>
      </c>
      <c r="K87" s="118">
        <f>+K88+K106+K111+K116+K125+K146+K165+K183</f>
        <v>4.9906360413075088</v>
      </c>
    </row>
    <row r="88" spans="1:11" ht="12.75" x14ac:dyDescent="0.2">
      <c r="A88" s="86">
        <v>2</v>
      </c>
      <c r="B88" s="84">
        <v>2</v>
      </c>
      <c r="C88" s="84">
        <v>1</v>
      </c>
      <c r="D88" s="84"/>
      <c r="E88" s="84"/>
      <c r="F88" s="87" t="s">
        <v>29</v>
      </c>
      <c r="G88" s="85">
        <f>+G89+G91+G93+G95+G97+G99+G102+G104</f>
        <v>0</v>
      </c>
      <c r="H88" s="85">
        <f>+H89+H91+H93+H95+H97+H99+H102+H104</f>
        <v>3375000</v>
      </c>
      <c r="I88" s="85">
        <f>+I89+I91+I93+I95+I97+I99+I102+I104</f>
        <v>0</v>
      </c>
      <c r="J88" s="85">
        <f>+J89+J91+J93+J95+J97+J99+J102+J104</f>
        <v>3375000</v>
      </c>
      <c r="K88" s="119">
        <f>+K89+K91+K93+K95+K97+K99+K102+K104</f>
        <v>0.58693093379974193</v>
      </c>
    </row>
    <row r="89" spans="1:11" ht="12.75" x14ac:dyDescent="0.2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119</v>
      </c>
      <c r="G89" s="132">
        <f>G90</f>
        <v>0</v>
      </c>
      <c r="H89" s="132">
        <f>H90</f>
        <v>0</v>
      </c>
      <c r="I89" s="132">
        <f>I90</f>
        <v>0</v>
      </c>
      <c r="J89" s="132">
        <f>J90</f>
        <v>0</v>
      </c>
      <c r="K89" s="133">
        <f>K90</f>
        <v>0</v>
      </c>
    </row>
    <row r="90" spans="1:11" ht="12.75" x14ac:dyDescent="0.2">
      <c r="A90" s="62">
        <v>2</v>
      </c>
      <c r="B90" s="57">
        <v>2</v>
      </c>
      <c r="C90" s="57">
        <v>1</v>
      </c>
      <c r="D90" s="57">
        <v>1</v>
      </c>
      <c r="E90" s="57" t="s">
        <v>309</v>
      </c>
      <c r="F90" s="63" t="s">
        <v>119</v>
      </c>
      <c r="G90" s="55"/>
      <c r="H90" s="55"/>
      <c r="I90" s="55"/>
      <c r="J90" s="55">
        <f>SUBTOTAL(9,G90:I90)</f>
        <v>0</v>
      </c>
      <c r="K90" s="110">
        <f>IFERROR(J90/$J$18*100,"0.00")</f>
        <v>0</v>
      </c>
    </row>
    <row r="91" spans="1:11" ht="12.75" x14ac:dyDescent="0.2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120</v>
      </c>
      <c r="G91" s="79">
        <f>G92</f>
        <v>0</v>
      </c>
      <c r="H91" s="79">
        <f>H92</f>
        <v>0</v>
      </c>
      <c r="I91" s="79">
        <f>I92</f>
        <v>0</v>
      </c>
      <c r="J91" s="79">
        <f>J92</f>
        <v>0</v>
      </c>
      <c r="K91" s="120">
        <f>K92</f>
        <v>0</v>
      </c>
    </row>
    <row r="92" spans="1:11" ht="12.75" x14ac:dyDescent="0.2">
      <c r="A92" s="62">
        <v>2</v>
      </c>
      <c r="B92" s="57">
        <v>2</v>
      </c>
      <c r="C92" s="57">
        <v>1</v>
      </c>
      <c r="D92" s="57">
        <v>2</v>
      </c>
      <c r="E92" s="57" t="s">
        <v>309</v>
      </c>
      <c r="F92" s="63" t="s">
        <v>120</v>
      </c>
      <c r="G92" s="55"/>
      <c r="H92" s="55"/>
      <c r="I92" s="55"/>
      <c r="J92" s="55">
        <f>SUBTOTAL(9,G92:I92)</f>
        <v>0</v>
      </c>
      <c r="K92" s="110">
        <f>IFERROR(J92/$J$18*100,"0.00")</f>
        <v>0</v>
      </c>
    </row>
    <row r="93" spans="1:11" ht="12.75" x14ac:dyDescent="0.2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121</v>
      </c>
      <c r="G93" s="79">
        <f>G94</f>
        <v>0</v>
      </c>
      <c r="H93" s="79">
        <f>H94</f>
        <v>2495000</v>
      </c>
      <c r="I93" s="79">
        <f>I94</f>
        <v>0</v>
      </c>
      <c r="J93" s="79">
        <f>J94</f>
        <v>2495000</v>
      </c>
      <c r="K93" s="120">
        <f>K94</f>
        <v>0.4338941273571425</v>
      </c>
    </row>
    <row r="94" spans="1:11" ht="12.75" x14ac:dyDescent="0.2">
      <c r="A94" s="56">
        <v>2</v>
      </c>
      <c r="B94" s="57">
        <v>2</v>
      </c>
      <c r="C94" s="57">
        <v>1</v>
      </c>
      <c r="D94" s="57">
        <v>3</v>
      </c>
      <c r="E94" s="57" t="s">
        <v>309</v>
      </c>
      <c r="F94" s="58" t="s">
        <v>121</v>
      </c>
      <c r="G94" s="55"/>
      <c r="H94" s="55">
        <v>2495000</v>
      </c>
      <c r="I94" s="55"/>
      <c r="J94" s="55">
        <f>SUBTOTAL(9,G94:I94)</f>
        <v>2495000</v>
      </c>
      <c r="K94" s="110">
        <f>IFERROR(J94/$J$18*100,"0.00")</f>
        <v>0.4338941273571425</v>
      </c>
    </row>
    <row r="95" spans="1:11" ht="12.75" x14ac:dyDescent="0.2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122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>
        <f>K96</f>
        <v>0</v>
      </c>
    </row>
    <row r="96" spans="1:11" ht="12.75" x14ac:dyDescent="0.2">
      <c r="A96" s="62">
        <v>2</v>
      </c>
      <c r="B96" s="57">
        <v>2</v>
      </c>
      <c r="C96" s="57">
        <v>1</v>
      </c>
      <c r="D96" s="57">
        <v>4</v>
      </c>
      <c r="E96" s="57" t="s">
        <v>309</v>
      </c>
      <c r="F96" s="63" t="s">
        <v>122</v>
      </c>
      <c r="G96" s="55"/>
      <c r="H96" s="55"/>
      <c r="I96" s="55"/>
      <c r="J96" s="55">
        <f>SUBTOTAL(9,G96:I96)</f>
        <v>0</v>
      </c>
      <c r="K96" s="110">
        <f>IFERROR(J96/$J$18*100,"0.00")</f>
        <v>0</v>
      </c>
    </row>
    <row r="97" spans="1:11" ht="12.75" x14ac:dyDescent="0.2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123</v>
      </c>
      <c r="G97" s="79">
        <f>G98</f>
        <v>0</v>
      </c>
      <c r="H97" s="79">
        <f>H98</f>
        <v>480000</v>
      </c>
      <c r="I97" s="79">
        <f>I98</f>
        <v>0</v>
      </c>
      <c r="J97" s="79">
        <f>J98</f>
        <v>480000</v>
      </c>
      <c r="K97" s="120">
        <f>K98</f>
        <v>8.3474621695963286E-2</v>
      </c>
    </row>
    <row r="98" spans="1:11" ht="12.75" x14ac:dyDescent="0.2">
      <c r="A98" s="62">
        <v>2</v>
      </c>
      <c r="B98" s="57">
        <v>2</v>
      </c>
      <c r="C98" s="57">
        <v>1</v>
      </c>
      <c r="D98" s="57">
        <v>5</v>
      </c>
      <c r="E98" s="57" t="s">
        <v>309</v>
      </c>
      <c r="F98" s="63" t="s">
        <v>123</v>
      </c>
      <c r="G98" s="55"/>
      <c r="H98" s="55">
        <v>480000</v>
      </c>
      <c r="I98" s="55"/>
      <c r="J98" s="55">
        <f>SUBTOTAL(9,G98:I98)</f>
        <v>480000</v>
      </c>
      <c r="K98" s="110">
        <f>IFERROR(J98/$J$18*100,"0.00")</f>
        <v>8.3474621695963286E-2</v>
      </c>
    </row>
    <row r="99" spans="1:11" ht="12.75" x14ac:dyDescent="0.2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30</v>
      </c>
      <c r="G99" s="79">
        <f>G100+G101</f>
        <v>0</v>
      </c>
      <c r="H99" s="79">
        <f>H100+H101</f>
        <v>0</v>
      </c>
      <c r="I99" s="79">
        <f>I100+I101</f>
        <v>0</v>
      </c>
      <c r="J99" s="79">
        <f>J100+J101</f>
        <v>0</v>
      </c>
      <c r="K99" s="120">
        <f>K100+K101</f>
        <v>0</v>
      </c>
    </row>
    <row r="100" spans="1:11" ht="12.75" x14ac:dyDescent="0.2">
      <c r="A100" s="62">
        <v>2</v>
      </c>
      <c r="B100" s="57">
        <v>2</v>
      </c>
      <c r="C100" s="57">
        <v>1</v>
      </c>
      <c r="D100" s="57">
        <v>6</v>
      </c>
      <c r="E100" s="57" t="s">
        <v>309</v>
      </c>
      <c r="F100" s="63" t="s">
        <v>124</v>
      </c>
      <c r="G100" s="66"/>
      <c r="H100" s="66"/>
      <c r="I100" s="66"/>
      <c r="J100" s="55">
        <f>SUBTOTAL(9,G100:I100)</f>
        <v>0</v>
      </c>
      <c r="K100" s="110">
        <f>IFERROR(J100/$J$18*100,"0.00")</f>
        <v>0</v>
      </c>
    </row>
    <row r="101" spans="1:11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310</v>
      </c>
      <c r="F101" s="63" t="s">
        <v>125</v>
      </c>
      <c r="G101" s="66"/>
      <c r="H101" s="66"/>
      <c r="I101" s="66"/>
      <c r="J101" s="55">
        <f>SUBTOTAL(9,G101:I101)</f>
        <v>0</v>
      </c>
      <c r="K101" s="110">
        <f>IFERROR(J101/$J$18*100,"0.00")</f>
        <v>0</v>
      </c>
    </row>
    <row r="102" spans="1:11" ht="12.75" x14ac:dyDescent="0.2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31</v>
      </c>
      <c r="G102" s="79">
        <f>G103</f>
        <v>0</v>
      </c>
      <c r="H102" s="79">
        <f>H103</f>
        <v>0</v>
      </c>
      <c r="I102" s="79">
        <f>I103</f>
        <v>0</v>
      </c>
      <c r="J102" s="79">
        <f>J103</f>
        <v>0</v>
      </c>
      <c r="K102" s="120">
        <f>K103</f>
        <v>0</v>
      </c>
    </row>
    <row r="103" spans="1:11" ht="12.75" x14ac:dyDescent="0.2">
      <c r="A103" s="62">
        <v>2</v>
      </c>
      <c r="B103" s="57">
        <v>2</v>
      </c>
      <c r="C103" s="57">
        <v>1</v>
      </c>
      <c r="D103" s="57">
        <v>7</v>
      </c>
      <c r="E103" s="57" t="s">
        <v>309</v>
      </c>
      <c r="F103" s="63" t="s">
        <v>31</v>
      </c>
      <c r="G103" s="55"/>
      <c r="H103" s="55"/>
      <c r="I103" s="55"/>
      <c r="J103" s="55">
        <f>SUBTOTAL(9,G103:I103)</f>
        <v>0</v>
      </c>
      <c r="K103" s="110">
        <f>IFERROR(J103/$J$18*100,"0.00")</f>
        <v>0</v>
      </c>
    </row>
    <row r="104" spans="1:11" ht="12.75" x14ac:dyDescent="0.2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126</v>
      </c>
      <c r="G104" s="79">
        <f>G105</f>
        <v>0</v>
      </c>
      <c r="H104" s="79">
        <f>H105</f>
        <v>400000</v>
      </c>
      <c r="I104" s="79">
        <f>I105</f>
        <v>0</v>
      </c>
      <c r="J104" s="79">
        <f>J105</f>
        <v>400000</v>
      </c>
      <c r="K104" s="120">
        <f>K105</f>
        <v>6.9562184746636072E-2</v>
      </c>
    </row>
    <row r="105" spans="1:11" ht="12.75" x14ac:dyDescent="0.2">
      <c r="A105" s="56">
        <v>2</v>
      </c>
      <c r="B105" s="57">
        <v>2</v>
      </c>
      <c r="C105" s="57">
        <v>1</v>
      </c>
      <c r="D105" s="57">
        <v>8</v>
      </c>
      <c r="E105" s="57" t="s">
        <v>309</v>
      </c>
      <c r="F105" s="58" t="s">
        <v>126</v>
      </c>
      <c r="G105" s="55"/>
      <c r="H105" s="55">
        <v>400000</v>
      </c>
      <c r="I105" s="55"/>
      <c r="J105" s="55">
        <f>SUBTOTAL(9,G105:I105)</f>
        <v>400000</v>
      </c>
      <c r="K105" s="110">
        <f>IFERROR(J105/$J$18*100,"0.00")</f>
        <v>6.9562184746636072E-2</v>
      </c>
    </row>
    <row r="106" spans="1:11" ht="12.75" x14ac:dyDescent="0.2">
      <c r="A106" s="86">
        <v>2</v>
      </c>
      <c r="B106" s="84">
        <v>2</v>
      </c>
      <c r="C106" s="84">
        <v>2</v>
      </c>
      <c r="D106" s="84"/>
      <c r="E106" s="84"/>
      <c r="F106" s="87" t="s">
        <v>367</v>
      </c>
      <c r="G106" s="85">
        <f>+G107+G109</f>
        <v>0</v>
      </c>
      <c r="H106" s="85">
        <f>+H107+H109</f>
        <v>3350000</v>
      </c>
      <c r="I106" s="85">
        <f>+I107+I109</f>
        <v>0</v>
      </c>
      <c r="J106" s="85">
        <f>+J107+J109</f>
        <v>3350000</v>
      </c>
      <c r="K106" s="119">
        <f>+K107+K109</f>
        <v>0.58258329725307711</v>
      </c>
    </row>
    <row r="107" spans="1:11" ht="12.75" x14ac:dyDescent="0.2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127</v>
      </c>
      <c r="G107" s="79">
        <f>G108</f>
        <v>0</v>
      </c>
      <c r="H107" s="79">
        <f>H108</f>
        <v>350000</v>
      </c>
      <c r="I107" s="79">
        <f>I108</f>
        <v>0</v>
      </c>
      <c r="J107" s="79">
        <f>J108</f>
        <v>350000</v>
      </c>
      <c r="K107" s="120">
        <f>K108</f>
        <v>6.0866911653306571E-2</v>
      </c>
    </row>
    <row r="108" spans="1:11" ht="12.75" x14ac:dyDescent="0.2">
      <c r="A108" s="56">
        <v>2</v>
      </c>
      <c r="B108" s="57">
        <v>2</v>
      </c>
      <c r="C108" s="57">
        <v>2</v>
      </c>
      <c r="D108" s="57">
        <v>1</v>
      </c>
      <c r="E108" s="57" t="s">
        <v>309</v>
      </c>
      <c r="F108" s="58" t="s">
        <v>127</v>
      </c>
      <c r="G108" s="55"/>
      <c r="H108" s="55">
        <v>350000</v>
      </c>
      <c r="I108" s="55"/>
      <c r="J108" s="55">
        <f>SUBTOTAL(9,G108:I108)</f>
        <v>350000</v>
      </c>
      <c r="K108" s="110">
        <f>IFERROR(J108/$J$18*100,"0.00")</f>
        <v>6.0866911653306571E-2</v>
      </c>
    </row>
    <row r="109" spans="1:11" ht="12.75" x14ac:dyDescent="0.2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128</v>
      </c>
      <c r="G109" s="79">
        <f>G110</f>
        <v>0</v>
      </c>
      <c r="H109" s="79">
        <f>H110</f>
        <v>3000000</v>
      </c>
      <c r="I109" s="79">
        <f>I110</f>
        <v>0</v>
      </c>
      <c r="J109" s="79">
        <f>J110</f>
        <v>3000000</v>
      </c>
      <c r="K109" s="120">
        <f>K110</f>
        <v>0.52171638559977052</v>
      </c>
    </row>
    <row r="110" spans="1:11" ht="12.75" x14ac:dyDescent="0.2">
      <c r="A110" s="56">
        <v>2</v>
      </c>
      <c r="B110" s="57">
        <v>2</v>
      </c>
      <c r="C110" s="57">
        <v>2</v>
      </c>
      <c r="D110" s="57">
        <v>2</v>
      </c>
      <c r="E110" s="57" t="s">
        <v>309</v>
      </c>
      <c r="F110" s="58" t="s">
        <v>128</v>
      </c>
      <c r="G110" s="55"/>
      <c r="H110" s="55">
        <v>3000000</v>
      </c>
      <c r="I110" s="55"/>
      <c r="J110" s="55">
        <f>SUBTOTAL(9,G110:I110)</f>
        <v>3000000</v>
      </c>
      <c r="K110" s="110">
        <f>IFERROR(J110/$J$18*100,"0.00")</f>
        <v>0.52171638559977052</v>
      </c>
    </row>
    <row r="111" spans="1:11" ht="12.75" x14ac:dyDescent="0.2">
      <c r="A111" s="86">
        <v>2</v>
      </c>
      <c r="B111" s="84">
        <v>2</v>
      </c>
      <c r="C111" s="84">
        <v>3</v>
      </c>
      <c r="D111" s="84"/>
      <c r="E111" s="84"/>
      <c r="F111" s="87" t="s">
        <v>32</v>
      </c>
      <c r="G111" s="85">
        <f>+G112+G114</f>
        <v>0</v>
      </c>
      <c r="H111" s="85">
        <f>+H112+H114</f>
        <v>0</v>
      </c>
      <c r="I111" s="85">
        <f>+I112+I114</f>
        <v>0</v>
      </c>
      <c r="J111" s="85">
        <f>+J112+J114</f>
        <v>0</v>
      </c>
      <c r="K111" s="119">
        <f>+K112+K114</f>
        <v>0</v>
      </c>
    </row>
    <row r="112" spans="1:11" ht="12.75" x14ac:dyDescent="0.2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129</v>
      </c>
      <c r="G112" s="79">
        <f>G113</f>
        <v>0</v>
      </c>
      <c r="H112" s="79">
        <f>H113</f>
        <v>0</v>
      </c>
      <c r="I112" s="79">
        <f>I113</f>
        <v>0</v>
      </c>
      <c r="J112" s="79">
        <f>J113</f>
        <v>0</v>
      </c>
      <c r="K112" s="120">
        <f>K113</f>
        <v>0</v>
      </c>
    </row>
    <row r="113" spans="1:11" ht="12.75" x14ac:dyDescent="0.2">
      <c r="A113" s="56">
        <v>2</v>
      </c>
      <c r="B113" s="57">
        <v>2</v>
      </c>
      <c r="C113" s="57">
        <v>3</v>
      </c>
      <c r="D113" s="57">
        <v>1</v>
      </c>
      <c r="E113" s="57" t="s">
        <v>309</v>
      </c>
      <c r="F113" s="58" t="s">
        <v>129</v>
      </c>
      <c r="G113" s="55"/>
      <c r="H113" s="55"/>
      <c r="I113" s="55"/>
      <c r="J113" s="55">
        <f>SUBTOTAL(9,G113:I113)</f>
        <v>0</v>
      </c>
      <c r="K113" s="110">
        <f>IFERROR(J113/$J$18*100,"0.00")</f>
        <v>0</v>
      </c>
    </row>
    <row r="114" spans="1:11" ht="12.75" x14ac:dyDescent="0.2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130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>
        <f>K115</f>
        <v>0</v>
      </c>
    </row>
    <row r="115" spans="1:11" ht="12.75" x14ac:dyDescent="0.2">
      <c r="A115" s="62">
        <v>2</v>
      </c>
      <c r="B115" s="57">
        <v>2</v>
      </c>
      <c r="C115" s="57">
        <v>3</v>
      </c>
      <c r="D115" s="57">
        <v>2</v>
      </c>
      <c r="E115" s="57" t="s">
        <v>309</v>
      </c>
      <c r="F115" s="63" t="s">
        <v>130</v>
      </c>
      <c r="G115" s="55"/>
      <c r="H115" s="55"/>
      <c r="I115" s="55"/>
      <c r="J115" s="55">
        <f>SUBTOTAL(9,G115:I115)</f>
        <v>0</v>
      </c>
      <c r="K115" s="110">
        <f>IFERROR(J115/$J$18*100,"0.00")</f>
        <v>0</v>
      </c>
    </row>
    <row r="116" spans="1:11" ht="12.75" x14ac:dyDescent="0.2">
      <c r="A116" s="86">
        <v>2</v>
      </c>
      <c r="B116" s="84">
        <v>2</v>
      </c>
      <c r="C116" s="84">
        <v>4</v>
      </c>
      <c r="D116" s="84"/>
      <c r="E116" s="84"/>
      <c r="F116" s="87" t="s">
        <v>131</v>
      </c>
      <c r="G116" s="85">
        <f>+G117+G119+G121+G123</f>
        <v>0</v>
      </c>
      <c r="H116" s="85">
        <f>+H117+H119+H121+H123</f>
        <v>192000</v>
      </c>
      <c r="I116" s="85">
        <f>+I117+I119+I121+I123</f>
        <v>0</v>
      </c>
      <c r="J116" s="85">
        <f>+J117+J119+J121+J123</f>
        <v>192000</v>
      </c>
      <c r="K116" s="119">
        <f>+K117+K119+K121+K123</f>
        <v>3.3389848678385313E-2</v>
      </c>
    </row>
    <row r="117" spans="1:11" ht="12.75" x14ac:dyDescent="0.2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33</v>
      </c>
      <c r="G117" s="79">
        <f>G118</f>
        <v>0</v>
      </c>
      <c r="H117" s="79">
        <f>H118</f>
        <v>0</v>
      </c>
      <c r="I117" s="79">
        <f>I118</f>
        <v>0</v>
      </c>
      <c r="J117" s="79">
        <f>J118</f>
        <v>0</v>
      </c>
      <c r="K117" s="120">
        <f>K118</f>
        <v>0</v>
      </c>
    </row>
    <row r="118" spans="1:11" ht="12.75" x14ac:dyDescent="0.2">
      <c r="A118" s="56">
        <v>2</v>
      </c>
      <c r="B118" s="57">
        <v>2</v>
      </c>
      <c r="C118" s="57">
        <v>4</v>
      </c>
      <c r="D118" s="57">
        <v>1</v>
      </c>
      <c r="E118" s="57" t="s">
        <v>309</v>
      </c>
      <c r="F118" s="58" t="s">
        <v>33</v>
      </c>
      <c r="G118" s="55"/>
      <c r="H118" s="55"/>
      <c r="I118" s="55"/>
      <c r="J118" s="55">
        <f>SUBTOTAL(9,G118:I118)</f>
        <v>0</v>
      </c>
      <c r="K118" s="110">
        <f>IFERROR(J118/$J$18*100,"0.00")</f>
        <v>0</v>
      </c>
    </row>
    <row r="119" spans="1:11" ht="12.75" x14ac:dyDescent="0.2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34</v>
      </c>
      <c r="G119" s="79">
        <f>G120</f>
        <v>0</v>
      </c>
      <c r="H119" s="79">
        <f>H120</f>
        <v>192000</v>
      </c>
      <c r="I119" s="79">
        <f>I120</f>
        <v>0</v>
      </c>
      <c r="J119" s="79">
        <f>J120</f>
        <v>192000</v>
      </c>
      <c r="K119" s="120">
        <f>K120</f>
        <v>3.3389848678385313E-2</v>
      </c>
    </row>
    <row r="120" spans="1:11" ht="12.75" x14ac:dyDescent="0.2">
      <c r="A120" s="62">
        <v>2</v>
      </c>
      <c r="B120" s="57">
        <v>2</v>
      </c>
      <c r="C120" s="57">
        <v>4</v>
      </c>
      <c r="D120" s="57">
        <v>2</v>
      </c>
      <c r="E120" s="57" t="s">
        <v>309</v>
      </c>
      <c r="F120" s="63" t="s">
        <v>34</v>
      </c>
      <c r="G120" s="55"/>
      <c r="H120" s="55">
        <v>192000</v>
      </c>
      <c r="I120" s="55"/>
      <c r="J120" s="55">
        <f>SUBTOTAL(9,G120:I120)</f>
        <v>192000</v>
      </c>
      <c r="K120" s="110">
        <f>IFERROR(J120/$J$18*100,"0.00")</f>
        <v>3.3389848678385313E-2</v>
      </c>
    </row>
    <row r="121" spans="1:11" ht="12.75" x14ac:dyDescent="0.2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>
        <f>K122</f>
        <v>0</v>
      </c>
    </row>
    <row r="122" spans="1:11" ht="12.75" x14ac:dyDescent="0.2">
      <c r="A122" s="62">
        <v>2</v>
      </c>
      <c r="B122" s="57">
        <v>2</v>
      </c>
      <c r="C122" s="57">
        <v>4</v>
      </c>
      <c r="D122" s="57">
        <v>3</v>
      </c>
      <c r="E122" s="57" t="s">
        <v>309</v>
      </c>
      <c r="F122" s="63" t="s">
        <v>49</v>
      </c>
      <c r="G122" s="55"/>
      <c r="H122" s="55"/>
      <c r="I122" s="55"/>
      <c r="J122" s="55">
        <f>SUBTOTAL(9,G122:I122)</f>
        <v>0</v>
      </c>
      <c r="K122" s="110">
        <f>IFERROR(J122/$J$18*100,"0.00")</f>
        <v>0</v>
      </c>
    </row>
    <row r="123" spans="1:11" ht="12.75" x14ac:dyDescent="0.2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132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>
        <f>K124</f>
        <v>0</v>
      </c>
    </row>
    <row r="124" spans="1:11" ht="12.75" x14ac:dyDescent="0.2">
      <c r="A124" s="62">
        <v>2</v>
      </c>
      <c r="B124" s="57">
        <v>2</v>
      </c>
      <c r="C124" s="57">
        <v>4</v>
      </c>
      <c r="D124" s="57">
        <v>4</v>
      </c>
      <c r="E124" s="57" t="s">
        <v>309</v>
      </c>
      <c r="F124" s="63" t="s">
        <v>132</v>
      </c>
      <c r="G124" s="55"/>
      <c r="H124" s="55"/>
      <c r="I124" s="55"/>
      <c r="J124" s="55">
        <f>SUBTOTAL(9,G124:I124)</f>
        <v>0</v>
      </c>
      <c r="K124" s="110">
        <f>IFERROR(J124/$J$18*100,"0.00")</f>
        <v>0</v>
      </c>
    </row>
    <row r="125" spans="1:11" ht="12.75" x14ac:dyDescent="0.2">
      <c r="A125" s="86">
        <v>2</v>
      </c>
      <c r="B125" s="84">
        <v>2</v>
      </c>
      <c r="C125" s="84">
        <v>5</v>
      </c>
      <c r="D125" s="84"/>
      <c r="E125" s="84"/>
      <c r="F125" s="87" t="s">
        <v>133</v>
      </c>
      <c r="G125" s="85">
        <f>+G126+G128+G130+G136+G138+G140+G142+G144</f>
        <v>0</v>
      </c>
      <c r="H125" s="85">
        <f>+H126+H128+H130+H136+H138+H140+H142+H144</f>
        <v>200000</v>
      </c>
      <c r="I125" s="85">
        <f>+I126+I128+I130+I136+I138+I140+I142+I144</f>
        <v>0</v>
      </c>
      <c r="J125" s="85">
        <f>+J126+J128+J130+J136+J138+J140+J142+J144</f>
        <v>200000</v>
      </c>
      <c r="K125" s="119">
        <f>+K126+K128+K130+K136+K138+K140+K142+K144</f>
        <v>3.4781092373318036E-2</v>
      </c>
    </row>
    <row r="126" spans="1:11" ht="12.75" x14ac:dyDescent="0.2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134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>
        <f>K127</f>
        <v>0</v>
      </c>
    </row>
    <row r="127" spans="1:11" ht="12.75" x14ac:dyDescent="0.2">
      <c r="A127" s="62">
        <v>2</v>
      </c>
      <c r="B127" s="57">
        <v>2</v>
      </c>
      <c r="C127" s="57">
        <v>5</v>
      </c>
      <c r="D127" s="57">
        <v>1</v>
      </c>
      <c r="E127" s="57" t="s">
        <v>309</v>
      </c>
      <c r="F127" s="63" t="s">
        <v>134</v>
      </c>
      <c r="G127" s="55"/>
      <c r="H127" s="55"/>
      <c r="I127" s="55"/>
      <c r="J127" s="55">
        <f>SUBTOTAL(9,G127:I127)</f>
        <v>0</v>
      </c>
      <c r="K127" s="110">
        <f>IFERROR(J127/$J$18*100,"0.00")</f>
        <v>0</v>
      </c>
    </row>
    <row r="128" spans="1:11" ht="12.75" x14ac:dyDescent="0.2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135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>
        <f>K129</f>
        <v>0</v>
      </c>
    </row>
    <row r="129" spans="1:11" ht="12.75" x14ac:dyDescent="0.2">
      <c r="A129" s="62">
        <v>2</v>
      </c>
      <c r="B129" s="57">
        <v>2</v>
      </c>
      <c r="C129" s="57">
        <v>5</v>
      </c>
      <c r="D129" s="57">
        <v>2</v>
      </c>
      <c r="E129" s="57" t="s">
        <v>309</v>
      </c>
      <c r="F129" s="63" t="s">
        <v>135</v>
      </c>
      <c r="G129" s="55"/>
      <c r="H129" s="55"/>
      <c r="I129" s="55"/>
      <c r="J129" s="55">
        <f>SUBTOTAL(9,G129:I129)</f>
        <v>0</v>
      </c>
      <c r="K129" s="110">
        <f>IFERROR(J129/$J$18*100,"0.00")</f>
        <v>0</v>
      </c>
    </row>
    <row r="130" spans="1:11" ht="12.75" x14ac:dyDescent="0.2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136</v>
      </c>
      <c r="G130" s="79">
        <f>SUM(G131:G135)</f>
        <v>0</v>
      </c>
      <c r="H130" s="79">
        <f>SUM(H131:H135)</f>
        <v>150000</v>
      </c>
      <c r="I130" s="79">
        <f>SUM(I131:I135)</f>
        <v>0</v>
      </c>
      <c r="J130" s="79">
        <f>SUM(J131:J135)</f>
        <v>150000</v>
      </c>
      <c r="K130" s="120">
        <f>SUM(K131:K135)</f>
        <v>2.6085819279988525E-2</v>
      </c>
    </row>
    <row r="131" spans="1:11" ht="12.75" x14ac:dyDescent="0.2">
      <c r="A131" s="62">
        <v>2</v>
      </c>
      <c r="B131" s="57">
        <v>2</v>
      </c>
      <c r="C131" s="57">
        <v>5</v>
      </c>
      <c r="D131" s="57">
        <v>3</v>
      </c>
      <c r="E131" s="57" t="s">
        <v>309</v>
      </c>
      <c r="F131" s="63" t="s">
        <v>137</v>
      </c>
      <c r="G131" s="55"/>
      <c r="H131" s="55"/>
      <c r="I131" s="55"/>
      <c r="J131" s="55">
        <f>SUBTOTAL(9,G131:I131)</f>
        <v>0</v>
      </c>
      <c r="K131" s="110">
        <f>IFERROR(J131/$J$18*100,"0.00")</f>
        <v>0</v>
      </c>
    </row>
    <row r="132" spans="1:11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310</v>
      </c>
      <c r="F132" s="63" t="s">
        <v>138</v>
      </c>
      <c r="G132" s="55"/>
      <c r="H132" s="55"/>
      <c r="I132" s="55"/>
      <c r="J132" s="55">
        <f>SUBTOTAL(9,G132:I132)</f>
        <v>0</v>
      </c>
      <c r="K132" s="110">
        <f>IFERROR(J132/$J$18*100,"0.00")</f>
        <v>0</v>
      </c>
    </row>
    <row r="133" spans="1:11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311</v>
      </c>
      <c r="F133" s="63" t="s">
        <v>139</v>
      </c>
      <c r="G133" s="55"/>
      <c r="H133" s="55"/>
      <c r="I133" s="55"/>
      <c r="J133" s="55">
        <f>SUBTOTAL(9,G133:I133)</f>
        <v>0</v>
      </c>
      <c r="K133" s="110">
        <f>IFERROR(J133/$J$18*100,"0.00")</f>
        <v>0</v>
      </c>
    </row>
    <row r="134" spans="1:11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312</v>
      </c>
      <c r="F134" s="63" t="s">
        <v>140</v>
      </c>
      <c r="G134" s="55"/>
      <c r="H134" s="55"/>
      <c r="I134" s="55"/>
      <c r="J134" s="55">
        <f>SUBTOTAL(9,G134:I134)</f>
        <v>0</v>
      </c>
      <c r="K134" s="110">
        <f>IFERROR(J134/$J$18*100,"0.00")</f>
        <v>0</v>
      </c>
    </row>
    <row r="135" spans="1:11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316</v>
      </c>
      <c r="F135" s="63" t="s">
        <v>141</v>
      </c>
      <c r="G135" s="55"/>
      <c r="H135" s="55">
        <v>150000</v>
      </c>
      <c r="I135" s="55"/>
      <c r="J135" s="55">
        <f>SUBTOTAL(9,G135:I135)</f>
        <v>150000</v>
      </c>
      <c r="K135" s="110">
        <f>IFERROR(J135/$J$18*100,"0.00")</f>
        <v>2.6085819279988525E-2</v>
      </c>
    </row>
    <row r="136" spans="1:11" ht="12.75" x14ac:dyDescent="0.2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142</v>
      </c>
      <c r="G136" s="79">
        <f>G137</f>
        <v>0</v>
      </c>
      <c r="H136" s="79">
        <f>H137</f>
        <v>50000</v>
      </c>
      <c r="I136" s="79">
        <f>I137</f>
        <v>0</v>
      </c>
      <c r="J136" s="79">
        <f>J137</f>
        <v>50000</v>
      </c>
      <c r="K136" s="120">
        <f>K137</f>
        <v>8.6952730933295089E-3</v>
      </c>
    </row>
    <row r="137" spans="1:11" ht="12.75" x14ac:dyDescent="0.2">
      <c r="A137" s="62">
        <v>2</v>
      </c>
      <c r="B137" s="57">
        <v>2</v>
      </c>
      <c r="C137" s="57">
        <v>5</v>
      </c>
      <c r="D137" s="57">
        <v>4</v>
      </c>
      <c r="E137" s="57" t="s">
        <v>309</v>
      </c>
      <c r="F137" s="63" t="s">
        <v>142</v>
      </c>
      <c r="G137" s="55"/>
      <c r="H137" s="55">
        <v>50000</v>
      </c>
      <c r="I137" s="55"/>
      <c r="J137" s="55">
        <f>SUBTOTAL(9,G137:I137)</f>
        <v>50000</v>
      </c>
      <c r="K137" s="110">
        <f>IFERROR(J137/$J$18*100,"0.00")</f>
        <v>8.6952730933295089E-3</v>
      </c>
    </row>
    <row r="138" spans="1:11" ht="12.75" x14ac:dyDescent="0.2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368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>
        <f>+K139</f>
        <v>0</v>
      </c>
    </row>
    <row r="139" spans="1:11" ht="12.75" x14ac:dyDescent="0.2">
      <c r="A139" s="62">
        <v>2</v>
      </c>
      <c r="B139" s="57">
        <v>2</v>
      </c>
      <c r="C139" s="57">
        <v>5</v>
      </c>
      <c r="D139" s="57">
        <v>5</v>
      </c>
      <c r="E139" s="57" t="s">
        <v>309</v>
      </c>
      <c r="F139" s="63" t="s">
        <v>368</v>
      </c>
      <c r="G139" s="55"/>
      <c r="H139" s="55"/>
      <c r="I139" s="55"/>
      <c r="J139" s="55">
        <f>SUBTOTAL(9,G139:I139)</f>
        <v>0</v>
      </c>
      <c r="K139" s="110">
        <f>IFERROR(J139/$J$18*100,"0.00")</f>
        <v>0</v>
      </c>
    </row>
    <row r="140" spans="1:11" ht="12.75" x14ac:dyDescent="0.2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369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>
        <f>K141</f>
        <v>0</v>
      </c>
    </row>
    <row r="141" spans="1:11" ht="12.75" x14ac:dyDescent="0.2">
      <c r="A141" s="62">
        <v>2</v>
      </c>
      <c r="B141" s="57">
        <v>2</v>
      </c>
      <c r="C141" s="57">
        <v>5</v>
      </c>
      <c r="D141" s="57">
        <v>6</v>
      </c>
      <c r="E141" s="57" t="s">
        <v>309</v>
      </c>
      <c r="F141" s="63" t="s">
        <v>369</v>
      </c>
      <c r="G141" s="55"/>
      <c r="H141" s="55"/>
      <c r="I141" s="55"/>
      <c r="J141" s="55">
        <f>SUBTOTAL(9,G141:I141)</f>
        <v>0</v>
      </c>
      <c r="K141" s="110">
        <f>IFERROR(J141/$J$18*100,"0.00")</f>
        <v>0</v>
      </c>
    </row>
    <row r="142" spans="1:11" ht="12.75" x14ac:dyDescent="0.2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370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>
        <f>+K143</f>
        <v>0</v>
      </c>
    </row>
    <row r="143" spans="1:11" ht="12.75" x14ac:dyDescent="0.2">
      <c r="A143" s="62">
        <v>2</v>
      </c>
      <c r="B143" s="57">
        <v>2</v>
      </c>
      <c r="C143" s="57">
        <v>5</v>
      </c>
      <c r="D143" s="57">
        <v>7</v>
      </c>
      <c r="E143" s="57" t="s">
        <v>309</v>
      </c>
      <c r="F143" s="63" t="s">
        <v>370</v>
      </c>
      <c r="G143" s="55"/>
      <c r="H143" s="55"/>
      <c r="I143" s="55"/>
      <c r="J143" s="55">
        <f>SUBTOTAL(9,G143:I143)</f>
        <v>0</v>
      </c>
      <c r="K143" s="110">
        <f>IFERROR(J143/$J$18*100,"0.00")</f>
        <v>0</v>
      </c>
    </row>
    <row r="144" spans="1:11" ht="12.75" x14ac:dyDescent="0.2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143</v>
      </c>
      <c r="G144" s="79">
        <f>G145</f>
        <v>0</v>
      </c>
      <c r="H144" s="79">
        <f>H145</f>
        <v>0</v>
      </c>
      <c r="I144" s="79">
        <f>I145</f>
        <v>0</v>
      </c>
      <c r="J144" s="79">
        <f>J145</f>
        <v>0</v>
      </c>
      <c r="K144" s="120">
        <f>K145</f>
        <v>0</v>
      </c>
    </row>
    <row r="145" spans="1:11" ht="12.75" x14ac:dyDescent="0.2">
      <c r="A145" s="62">
        <v>2</v>
      </c>
      <c r="B145" s="57">
        <v>2</v>
      </c>
      <c r="C145" s="57">
        <v>5</v>
      </c>
      <c r="D145" s="57">
        <v>8</v>
      </c>
      <c r="E145" s="57" t="s">
        <v>309</v>
      </c>
      <c r="F145" s="63" t="s">
        <v>143</v>
      </c>
      <c r="G145" s="55"/>
      <c r="H145" s="55"/>
      <c r="I145" s="55"/>
      <c r="J145" s="55">
        <f>SUBTOTAL(9,G145:I145)</f>
        <v>0</v>
      </c>
      <c r="K145" s="110">
        <f>IFERROR(J145/$J$18*100,"0.00")</f>
        <v>0</v>
      </c>
    </row>
    <row r="146" spans="1:11" ht="12.75" x14ac:dyDescent="0.2">
      <c r="A146" s="86">
        <v>2</v>
      </c>
      <c r="B146" s="84">
        <v>2</v>
      </c>
      <c r="C146" s="84">
        <v>6</v>
      </c>
      <c r="D146" s="84"/>
      <c r="E146" s="84"/>
      <c r="F146" s="87" t="s">
        <v>144</v>
      </c>
      <c r="G146" s="85">
        <f>+G147+G149+G151+G153+G155+G157+G159+G161+G163</f>
        <v>0</v>
      </c>
      <c r="H146" s="85">
        <f>+H147+H149+H151+H153+H155+H157+H159+H161+H163</f>
        <v>120000</v>
      </c>
      <c r="I146" s="85">
        <f>+I147+I149+I151+I153+I155+I157+I159+I161+I163</f>
        <v>0</v>
      </c>
      <c r="J146" s="85">
        <f>+J147+J149+J151+J153+J155+J157+J159+J161+J163</f>
        <v>120000</v>
      </c>
      <c r="K146" s="119">
        <f>+K147+K149+K151+K153+K155+K157+K159+K161+K163</f>
        <v>2.0868655423990821E-2</v>
      </c>
    </row>
    <row r="147" spans="1:11" ht="12.75" x14ac:dyDescent="0.2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371</v>
      </c>
      <c r="G147" s="79">
        <f>G148</f>
        <v>0</v>
      </c>
      <c r="H147" s="79">
        <f>H148</f>
        <v>0</v>
      </c>
      <c r="I147" s="79">
        <f>I148</f>
        <v>0</v>
      </c>
      <c r="J147" s="79">
        <f>J148</f>
        <v>0</v>
      </c>
      <c r="K147" s="120">
        <f>K148</f>
        <v>0</v>
      </c>
    </row>
    <row r="148" spans="1:11" ht="12.75" x14ac:dyDescent="0.2">
      <c r="A148" s="62">
        <v>2</v>
      </c>
      <c r="B148" s="57">
        <v>2</v>
      </c>
      <c r="C148" s="57">
        <v>6</v>
      </c>
      <c r="D148" s="57">
        <v>1</v>
      </c>
      <c r="E148" s="57" t="s">
        <v>309</v>
      </c>
      <c r="F148" s="63" t="s">
        <v>371</v>
      </c>
      <c r="G148" s="55"/>
      <c r="H148" s="55"/>
      <c r="I148" s="55"/>
      <c r="J148" s="55">
        <f>SUBTOTAL(9,G148:I148)</f>
        <v>0</v>
      </c>
      <c r="K148" s="110">
        <f>IFERROR(J148/$J$18*100,"0.00")</f>
        <v>0</v>
      </c>
    </row>
    <row r="149" spans="1:11" ht="12.75" x14ac:dyDescent="0.2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145</v>
      </c>
      <c r="G149" s="79">
        <f>G150</f>
        <v>0</v>
      </c>
      <c r="H149" s="79">
        <f>H150</f>
        <v>120000</v>
      </c>
      <c r="I149" s="79">
        <f>I150</f>
        <v>0</v>
      </c>
      <c r="J149" s="79">
        <f>J150</f>
        <v>120000</v>
      </c>
      <c r="K149" s="120">
        <f>K150</f>
        <v>2.0868655423990821E-2</v>
      </c>
    </row>
    <row r="150" spans="1:11" ht="12.75" x14ac:dyDescent="0.2">
      <c r="A150" s="62">
        <v>2</v>
      </c>
      <c r="B150" s="57">
        <v>2</v>
      </c>
      <c r="C150" s="57">
        <v>6</v>
      </c>
      <c r="D150" s="57">
        <v>2</v>
      </c>
      <c r="E150" s="57" t="s">
        <v>309</v>
      </c>
      <c r="F150" s="63" t="s">
        <v>145</v>
      </c>
      <c r="G150" s="55"/>
      <c r="H150" s="55">
        <v>120000</v>
      </c>
      <c r="I150" s="55"/>
      <c r="J150" s="55">
        <f>SUBTOTAL(9,G150:I150)</f>
        <v>120000</v>
      </c>
      <c r="K150" s="110">
        <f>IFERROR(J150/$J$18*100,"0.00")</f>
        <v>2.0868655423990821E-2</v>
      </c>
    </row>
    <row r="151" spans="1:11" ht="12.75" x14ac:dyDescent="0.2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146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>
        <f>K152</f>
        <v>0</v>
      </c>
    </row>
    <row r="152" spans="1:11" ht="12.75" x14ac:dyDescent="0.2">
      <c r="A152" s="62">
        <v>2</v>
      </c>
      <c r="B152" s="57">
        <v>2</v>
      </c>
      <c r="C152" s="57">
        <v>6</v>
      </c>
      <c r="D152" s="57">
        <v>3</v>
      </c>
      <c r="E152" s="57" t="s">
        <v>309</v>
      </c>
      <c r="F152" s="63" t="s">
        <v>146</v>
      </c>
      <c r="G152" s="55"/>
      <c r="H152" s="55"/>
      <c r="I152" s="55"/>
      <c r="J152" s="55">
        <f>SUBTOTAL(9,G152:I152)</f>
        <v>0</v>
      </c>
      <c r="K152" s="110">
        <f>IFERROR(J152/$J$18*100,"0.00")</f>
        <v>0</v>
      </c>
    </row>
    <row r="153" spans="1:11" ht="12.75" x14ac:dyDescent="0.2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147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>
        <f>K154</f>
        <v>0</v>
      </c>
    </row>
    <row r="154" spans="1:11" ht="12.75" x14ac:dyDescent="0.2">
      <c r="A154" s="62">
        <v>2</v>
      </c>
      <c r="B154" s="57">
        <v>2</v>
      </c>
      <c r="C154" s="57">
        <v>6</v>
      </c>
      <c r="D154" s="57">
        <v>4</v>
      </c>
      <c r="E154" s="57" t="s">
        <v>309</v>
      </c>
      <c r="F154" s="63" t="s">
        <v>147</v>
      </c>
      <c r="G154" s="55"/>
      <c r="H154" s="55"/>
      <c r="I154" s="55"/>
      <c r="J154" s="55">
        <f>SUBTOTAL(9,G154:I154)</f>
        <v>0</v>
      </c>
      <c r="K154" s="110">
        <f>IFERROR(J154/$J$18*100,"0.00")</f>
        <v>0</v>
      </c>
    </row>
    <row r="155" spans="1:11" ht="12.75" x14ac:dyDescent="0.2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314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>
        <f>+K156</f>
        <v>0</v>
      </c>
    </row>
    <row r="156" spans="1:11" ht="12.75" x14ac:dyDescent="0.2">
      <c r="A156" s="62">
        <v>2</v>
      </c>
      <c r="B156" s="57">
        <v>2</v>
      </c>
      <c r="C156" s="57">
        <v>6</v>
      </c>
      <c r="D156" s="57">
        <v>5</v>
      </c>
      <c r="E156" s="57" t="s">
        <v>309</v>
      </c>
      <c r="F156" s="63" t="s">
        <v>314</v>
      </c>
      <c r="G156" s="55"/>
      <c r="H156" s="55"/>
      <c r="I156" s="55"/>
      <c r="J156" s="55">
        <f>SUBTOTAL(9,G156:I156)</f>
        <v>0</v>
      </c>
      <c r="K156" s="110">
        <f>IFERROR(J156/$J$18*100,"0.00")</f>
        <v>0</v>
      </c>
    </row>
    <row r="157" spans="1:11" ht="12.75" x14ac:dyDescent="0.2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372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>
        <f>+K158</f>
        <v>0</v>
      </c>
    </row>
    <row r="158" spans="1:11" ht="12.75" x14ac:dyDescent="0.2">
      <c r="A158" s="62">
        <v>2</v>
      </c>
      <c r="B158" s="57">
        <v>2</v>
      </c>
      <c r="C158" s="57">
        <v>6</v>
      </c>
      <c r="D158" s="57">
        <v>6</v>
      </c>
      <c r="E158" s="57" t="s">
        <v>309</v>
      </c>
      <c r="F158" s="63" t="s">
        <v>372</v>
      </c>
      <c r="G158" s="55"/>
      <c r="H158" s="55"/>
      <c r="I158" s="55"/>
      <c r="J158" s="55">
        <f>SUBTOTAL(9,G158:I158)</f>
        <v>0</v>
      </c>
      <c r="K158" s="110">
        <f>IFERROR(J158/$J$18*100,"0.00")</f>
        <v>0</v>
      </c>
    </row>
    <row r="159" spans="1:11" ht="12.75" x14ac:dyDescent="0.2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373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>
        <f>+K160</f>
        <v>0</v>
      </c>
    </row>
    <row r="160" spans="1:11" ht="12.75" x14ac:dyDescent="0.2">
      <c r="A160" s="62">
        <v>2</v>
      </c>
      <c r="B160" s="57">
        <v>2</v>
      </c>
      <c r="C160" s="57">
        <v>6</v>
      </c>
      <c r="D160" s="57">
        <v>7</v>
      </c>
      <c r="E160" s="57" t="s">
        <v>309</v>
      </c>
      <c r="F160" s="63" t="s">
        <v>373</v>
      </c>
      <c r="G160" s="55"/>
      <c r="H160" s="55"/>
      <c r="I160" s="55"/>
      <c r="J160" s="55">
        <f>SUBTOTAL(9,G160:I160)</f>
        <v>0</v>
      </c>
      <c r="K160" s="110">
        <f>IFERROR(J160/$J$18*100,"0.00")</f>
        <v>0</v>
      </c>
    </row>
    <row r="161" spans="1:11" ht="12.75" x14ac:dyDescent="0.2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374</v>
      </c>
      <c r="G161" s="71">
        <f>+G162</f>
        <v>0</v>
      </c>
      <c r="H161" s="71">
        <f>+H162</f>
        <v>0</v>
      </c>
      <c r="I161" s="71">
        <f>+I162</f>
        <v>0</v>
      </c>
      <c r="J161" s="71">
        <f>+J162</f>
        <v>0</v>
      </c>
      <c r="K161" s="121">
        <f>+K162</f>
        <v>0</v>
      </c>
    </row>
    <row r="162" spans="1:11" ht="12.75" x14ac:dyDescent="0.2">
      <c r="A162" s="62">
        <v>2</v>
      </c>
      <c r="B162" s="57">
        <v>2</v>
      </c>
      <c r="C162" s="57">
        <v>6</v>
      </c>
      <c r="D162" s="57">
        <v>8</v>
      </c>
      <c r="E162" s="57" t="s">
        <v>309</v>
      </c>
      <c r="F162" s="63" t="s">
        <v>374</v>
      </c>
      <c r="G162" s="55"/>
      <c r="H162" s="55"/>
      <c r="I162" s="55"/>
      <c r="J162" s="55">
        <f>SUBTOTAL(9,G162:I162)</f>
        <v>0</v>
      </c>
      <c r="K162" s="110">
        <f>IFERROR(J162/$J$18*100,"0.00")</f>
        <v>0</v>
      </c>
    </row>
    <row r="163" spans="1:11" ht="12.75" x14ac:dyDescent="0.2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315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>
        <f>+K164</f>
        <v>0</v>
      </c>
    </row>
    <row r="164" spans="1:11" ht="12.75" x14ac:dyDescent="0.2">
      <c r="A164" s="62">
        <v>2</v>
      </c>
      <c r="B164" s="57">
        <v>2</v>
      </c>
      <c r="C164" s="57">
        <v>6</v>
      </c>
      <c r="D164" s="57">
        <v>9</v>
      </c>
      <c r="E164" s="57" t="s">
        <v>309</v>
      </c>
      <c r="F164" s="63" t="s">
        <v>315</v>
      </c>
      <c r="G164" s="55"/>
      <c r="H164" s="55"/>
      <c r="I164" s="55"/>
      <c r="J164" s="55">
        <f>SUBTOTAL(9,G164:I164)</f>
        <v>0</v>
      </c>
      <c r="K164" s="110">
        <f>IFERROR(J164/$J$18*100,"0.00")</f>
        <v>0</v>
      </c>
    </row>
    <row r="165" spans="1:11" ht="12.75" x14ac:dyDescent="0.2">
      <c r="A165" s="86">
        <v>2</v>
      </c>
      <c r="B165" s="84">
        <v>2</v>
      </c>
      <c r="C165" s="84">
        <v>7</v>
      </c>
      <c r="D165" s="84"/>
      <c r="E165" s="84"/>
      <c r="F165" s="87" t="s">
        <v>148</v>
      </c>
      <c r="G165" s="85">
        <f>+G166+G174+G181</f>
        <v>0</v>
      </c>
      <c r="H165" s="85">
        <f>+H166+H174+H181</f>
        <v>9510000</v>
      </c>
      <c r="I165" s="85">
        <f>+I166+I174+I181</f>
        <v>0</v>
      </c>
      <c r="J165" s="85">
        <f>+J166+J174+J181</f>
        <v>9510000</v>
      </c>
      <c r="K165" s="119">
        <f>+K166+K174+K181</f>
        <v>1.6538409423512728</v>
      </c>
    </row>
    <row r="166" spans="1:11" ht="12.75" x14ac:dyDescent="0.2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375</v>
      </c>
      <c r="G166" s="79">
        <f>SUM(G167:G173)</f>
        <v>0</v>
      </c>
      <c r="H166" s="79">
        <f>SUM(H167:H173)</f>
        <v>2400000</v>
      </c>
      <c r="I166" s="79">
        <f>SUM(I167:I173)</f>
        <v>0</v>
      </c>
      <c r="J166" s="79">
        <f>SUM(J167:J173)</f>
        <v>2400000</v>
      </c>
      <c r="K166" s="120">
        <f>SUM(K167:K173)</f>
        <v>0.41737310847981646</v>
      </c>
    </row>
    <row r="167" spans="1:11" ht="12.75" x14ac:dyDescent="0.2">
      <c r="A167" s="56">
        <v>2</v>
      </c>
      <c r="B167" s="57">
        <v>2</v>
      </c>
      <c r="C167" s="57">
        <v>7</v>
      </c>
      <c r="D167" s="57">
        <v>1</v>
      </c>
      <c r="E167" s="57" t="s">
        <v>309</v>
      </c>
      <c r="F167" s="69" t="s">
        <v>149</v>
      </c>
      <c r="G167" s="55"/>
      <c r="H167" s="55">
        <v>500000</v>
      </c>
      <c r="I167" s="55"/>
      <c r="J167" s="55">
        <f t="shared" ref="J167:J173" si="6">SUBTOTAL(9,G167:I167)</f>
        <v>500000</v>
      </c>
      <c r="K167" s="110">
        <f t="shared" ref="K167:K173" si="7">IFERROR(J167/$J$18*100,"0.00")</f>
        <v>8.6952730933295086E-2</v>
      </c>
    </row>
    <row r="168" spans="1:11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310</v>
      </c>
      <c r="F168" s="69" t="s">
        <v>150</v>
      </c>
      <c r="G168" s="55"/>
      <c r="H168" s="55">
        <v>900000</v>
      </c>
      <c r="I168" s="55"/>
      <c r="J168" s="55">
        <f t="shared" si="6"/>
        <v>900000</v>
      </c>
      <c r="K168" s="110">
        <f t="shared" si="7"/>
        <v>0.15651491567993117</v>
      </c>
    </row>
    <row r="169" spans="1:11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311</v>
      </c>
      <c r="F169" s="69" t="s">
        <v>151</v>
      </c>
      <c r="G169" s="55"/>
      <c r="H169" s="55"/>
      <c r="I169" s="55"/>
      <c r="J169" s="55">
        <f t="shared" si="6"/>
        <v>0</v>
      </c>
      <c r="K169" s="110">
        <f t="shared" si="7"/>
        <v>0</v>
      </c>
    </row>
    <row r="170" spans="1:11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312</v>
      </c>
      <c r="F170" s="69" t="s">
        <v>152</v>
      </c>
      <c r="G170" s="55"/>
      <c r="H170" s="55">
        <v>1000000</v>
      </c>
      <c r="I170" s="55"/>
      <c r="J170" s="55">
        <f t="shared" si="6"/>
        <v>1000000</v>
      </c>
      <c r="K170" s="110">
        <f t="shared" si="7"/>
        <v>0.17390546186659017</v>
      </c>
    </row>
    <row r="171" spans="1:11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316</v>
      </c>
      <c r="F171" s="69" t="s">
        <v>153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354</v>
      </c>
      <c r="F172" s="69" t="s">
        <v>154</v>
      </c>
      <c r="G172" s="55"/>
      <c r="H172" s="55"/>
      <c r="I172" s="55"/>
      <c r="J172" s="55">
        <f t="shared" si="6"/>
        <v>0</v>
      </c>
      <c r="K172" s="110">
        <f t="shared" si="7"/>
        <v>0</v>
      </c>
    </row>
    <row r="173" spans="1:11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356</v>
      </c>
      <c r="F173" s="69" t="s">
        <v>155</v>
      </c>
      <c r="G173" s="55"/>
      <c r="H173" s="55"/>
      <c r="I173" s="55"/>
      <c r="J173" s="55">
        <f t="shared" si="6"/>
        <v>0</v>
      </c>
      <c r="K173" s="110">
        <f t="shared" si="7"/>
        <v>0</v>
      </c>
    </row>
    <row r="174" spans="1:11" ht="12.75" x14ac:dyDescent="0.2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376</v>
      </c>
      <c r="G174" s="79">
        <f>SUM(G175:G180)</f>
        <v>0</v>
      </c>
      <c r="H174" s="79">
        <f>SUM(H175:H180)</f>
        <v>7110000</v>
      </c>
      <c r="I174" s="79">
        <f>SUM(I175:I180)</f>
        <v>0</v>
      </c>
      <c r="J174" s="79">
        <f>SUM(J175:J180)</f>
        <v>7110000</v>
      </c>
      <c r="K174" s="120">
        <f>SUM(K175:K180)</f>
        <v>1.2364678338714563</v>
      </c>
    </row>
    <row r="175" spans="1:11" ht="12.75" x14ac:dyDescent="0.2">
      <c r="A175" s="56">
        <v>2</v>
      </c>
      <c r="B175" s="57">
        <v>2</v>
      </c>
      <c r="C175" s="57">
        <v>7</v>
      </c>
      <c r="D175" s="57">
        <v>2</v>
      </c>
      <c r="E175" s="57" t="s">
        <v>309</v>
      </c>
      <c r="F175" s="69" t="s">
        <v>377</v>
      </c>
      <c r="G175" s="55"/>
      <c r="H175" s="55">
        <v>2000000</v>
      </c>
      <c r="I175" s="55"/>
      <c r="J175" s="55">
        <f t="shared" ref="J175:J180" si="8">SUBTOTAL(9,G175:I175)</f>
        <v>2000000</v>
      </c>
      <c r="K175" s="110">
        <f t="shared" ref="K175:K180" si="9">IFERROR(J175/$J$18*100,"0.00")</f>
        <v>0.34781092373318034</v>
      </c>
    </row>
    <row r="176" spans="1:11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310</v>
      </c>
      <c r="F176" s="69" t="s">
        <v>156</v>
      </c>
      <c r="G176" s="55"/>
      <c r="H176" s="55">
        <v>200000</v>
      </c>
      <c r="I176" s="55"/>
      <c r="J176" s="55">
        <f t="shared" si="8"/>
        <v>200000</v>
      </c>
      <c r="K176" s="110">
        <f t="shared" si="9"/>
        <v>3.4781092373318036E-2</v>
      </c>
    </row>
    <row r="177" spans="1:11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311</v>
      </c>
      <c r="F177" s="69" t="s">
        <v>378</v>
      </c>
      <c r="G177" s="55"/>
      <c r="H177" s="55">
        <v>10000</v>
      </c>
      <c r="I177" s="55"/>
      <c r="J177" s="55">
        <f t="shared" si="8"/>
        <v>10000</v>
      </c>
      <c r="K177" s="110">
        <f t="shared" si="9"/>
        <v>1.7390546186659018E-3</v>
      </c>
    </row>
    <row r="178" spans="1:11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312</v>
      </c>
      <c r="F178" s="69" t="s">
        <v>157</v>
      </c>
      <c r="G178" s="55"/>
      <c r="H178" s="55">
        <v>3650000</v>
      </c>
      <c r="I178" s="55"/>
      <c r="J178" s="55">
        <f t="shared" si="8"/>
        <v>3650000</v>
      </c>
      <c r="K178" s="110">
        <f t="shared" si="9"/>
        <v>0.6347549358130542</v>
      </c>
    </row>
    <row r="179" spans="1:11" ht="12.75" x14ac:dyDescent="0.2">
      <c r="A179" s="111">
        <v>2</v>
      </c>
      <c r="B179" s="112">
        <v>2</v>
      </c>
      <c r="C179" s="112">
        <v>7</v>
      </c>
      <c r="D179" s="112">
        <v>2</v>
      </c>
      <c r="E179" s="112" t="s">
        <v>316</v>
      </c>
      <c r="F179" s="135" t="s">
        <v>317</v>
      </c>
      <c r="G179" s="115"/>
      <c r="H179" s="115">
        <v>500000</v>
      </c>
      <c r="I179" s="115"/>
      <c r="J179" s="115">
        <f t="shared" si="8"/>
        <v>500000</v>
      </c>
      <c r="K179" s="116">
        <f t="shared" si="9"/>
        <v>8.6952730933295086E-2</v>
      </c>
    </row>
    <row r="180" spans="1:11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354</v>
      </c>
      <c r="F180" s="70" t="s">
        <v>158</v>
      </c>
      <c r="G180" s="55"/>
      <c r="H180" s="55">
        <v>750000</v>
      </c>
      <c r="I180" s="55"/>
      <c r="J180" s="55">
        <f t="shared" si="8"/>
        <v>750000</v>
      </c>
      <c r="K180" s="110">
        <f t="shared" si="9"/>
        <v>0.13042909639994263</v>
      </c>
    </row>
    <row r="181" spans="1:11" ht="12.75" x14ac:dyDescent="0.2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159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>
        <f>K182</f>
        <v>0</v>
      </c>
    </row>
    <row r="182" spans="1:11" ht="12.75" x14ac:dyDescent="0.2">
      <c r="A182" s="56">
        <v>2</v>
      </c>
      <c r="B182" s="57">
        <v>2</v>
      </c>
      <c r="C182" s="57">
        <v>7</v>
      </c>
      <c r="D182" s="57">
        <v>3</v>
      </c>
      <c r="E182" s="57" t="s">
        <v>309</v>
      </c>
      <c r="F182" s="54" t="s">
        <v>159</v>
      </c>
      <c r="G182" s="55"/>
      <c r="H182" s="55"/>
      <c r="I182" s="55"/>
      <c r="J182" s="55">
        <f>SUBTOTAL(9,G182:I182)</f>
        <v>0</v>
      </c>
      <c r="K182" s="110">
        <f>IFERROR(J182/$J$18*100,"0.00")</f>
        <v>0</v>
      </c>
    </row>
    <row r="183" spans="1:11" ht="12.75" x14ac:dyDescent="0.2">
      <c r="A183" s="86">
        <v>2</v>
      </c>
      <c r="B183" s="84">
        <v>2</v>
      </c>
      <c r="C183" s="84">
        <v>8</v>
      </c>
      <c r="D183" s="84"/>
      <c r="E183" s="84"/>
      <c r="F183" s="87" t="s">
        <v>379</v>
      </c>
      <c r="G183" s="85">
        <f>+G184+G186+G188+G190+G192+G196+G201+G208+G212</f>
        <v>0</v>
      </c>
      <c r="H183" s="85">
        <f>+H184+H186+H188+H190+H192+H196+H201+H208+H212</f>
        <v>11950408.280000001</v>
      </c>
      <c r="I183" s="85">
        <f>+I184+I186+I188+I190+I192+I196+I201+I208+I212</f>
        <v>0</v>
      </c>
      <c r="J183" s="85">
        <f>+J184+J186+J188+J190+J192+J196+J201+J208+J212</f>
        <v>11950408.280000001</v>
      </c>
      <c r="K183" s="119">
        <f>+K184+K186+K188+K190+K192+K196+K201+K208+K212</f>
        <v>2.0782412714277236</v>
      </c>
    </row>
    <row r="184" spans="1:11" ht="12.75" x14ac:dyDescent="0.2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160</v>
      </c>
      <c r="G184" s="79">
        <f>G185</f>
        <v>0</v>
      </c>
      <c r="H184" s="79">
        <f>H185</f>
        <v>0</v>
      </c>
      <c r="I184" s="79">
        <f>I185</f>
        <v>0</v>
      </c>
      <c r="J184" s="79">
        <f>J185</f>
        <v>0</v>
      </c>
      <c r="K184" s="120">
        <f>K185</f>
        <v>0</v>
      </c>
    </row>
    <row r="185" spans="1:11" ht="12.75" x14ac:dyDescent="0.2">
      <c r="A185" s="56">
        <v>2</v>
      </c>
      <c r="B185" s="57">
        <v>2</v>
      </c>
      <c r="C185" s="57">
        <v>8</v>
      </c>
      <c r="D185" s="57">
        <v>1</v>
      </c>
      <c r="E185" s="57" t="s">
        <v>309</v>
      </c>
      <c r="F185" s="54" t="s">
        <v>160</v>
      </c>
      <c r="G185" s="55"/>
      <c r="H185" s="55"/>
      <c r="I185" s="55"/>
      <c r="J185" s="55">
        <f>SUBTOTAL(9,G185:I185)</f>
        <v>0</v>
      </c>
      <c r="K185" s="110">
        <f>IFERROR(J185/$J$18*100,"0.00")</f>
        <v>0</v>
      </c>
    </row>
    <row r="186" spans="1:11" ht="12.75" x14ac:dyDescent="0.2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161</v>
      </c>
      <c r="G186" s="79">
        <f>G187</f>
        <v>0</v>
      </c>
      <c r="H186" s="79">
        <f>H187</f>
        <v>200000</v>
      </c>
      <c r="I186" s="79">
        <f>I187</f>
        <v>0</v>
      </c>
      <c r="J186" s="79">
        <f>J187</f>
        <v>200000</v>
      </c>
      <c r="K186" s="120">
        <f>K187</f>
        <v>3.4781092373318036E-2</v>
      </c>
    </row>
    <row r="187" spans="1:11" ht="12.75" x14ac:dyDescent="0.2">
      <c r="A187" s="56">
        <v>2</v>
      </c>
      <c r="B187" s="57">
        <v>2</v>
      </c>
      <c r="C187" s="57">
        <v>8</v>
      </c>
      <c r="D187" s="57">
        <v>2</v>
      </c>
      <c r="E187" s="57" t="s">
        <v>309</v>
      </c>
      <c r="F187" s="54" t="s">
        <v>161</v>
      </c>
      <c r="G187" s="55"/>
      <c r="H187" s="55">
        <v>200000</v>
      </c>
      <c r="I187" s="55"/>
      <c r="J187" s="55">
        <f>SUBTOTAL(9,G187:I187)</f>
        <v>200000</v>
      </c>
      <c r="K187" s="110">
        <f>IFERROR(J187/$J$18*100,"0.00")</f>
        <v>3.4781092373318036E-2</v>
      </c>
    </row>
    <row r="188" spans="1:11" ht="12.75" x14ac:dyDescent="0.2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162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>
        <f>K189</f>
        <v>0</v>
      </c>
    </row>
    <row r="189" spans="1:11" ht="12.75" x14ac:dyDescent="0.2">
      <c r="A189" s="56">
        <v>2</v>
      </c>
      <c r="B189" s="57">
        <v>2</v>
      </c>
      <c r="C189" s="57">
        <v>8</v>
      </c>
      <c r="D189" s="57">
        <v>3</v>
      </c>
      <c r="E189" s="57" t="s">
        <v>309</v>
      </c>
      <c r="F189" s="70" t="s">
        <v>162</v>
      </c>
      <c r="G189" s="55"/>
      <c r="H189" s="55"/>
      <c r="I189" s="55"/>
      <c r="J189" s="55">
        <f>SUBTOTAL(9,G189:I189)</f>
        <v>0</v>
      </c>
      <c r="K189" s="110">
        <f>IFERROR(J189/$J$18*100,"0.00")</f>
        <v>0</v>
      </c>
    </row>
    <row r="190" spans="1:11" ht="12.75" x14ac:dyDescent="0.2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163</v>
      </c>
      <c r="G190" s="79">
        <f>G191</f>
        <v>0</v>
      </c>
      <c r="H190" s="79">
        <f>H191</f>
        <v>50000</v>
      </c>
      <c r="I190" s="79">
        <f>I191</f>
        <v>0</v>
      </c>
      <c r="J190" s="79">
        <f>J191</f>
        <v>50000</v>
      </c>
      <c r="K190" s="120">
        <f>K191</f>
        <v>8.6952730933295089E-3</v>
      </c>
    </row>
    <row r="191" spans="1:11" ht="12.75" x14ac:dyDescent="0.2">
      <c r="A191" s="56">
        <v>2</v>
      </c>
      <c r="B191" s="57">
        <v>2</v>
      </c>
      <c r="C191" s="57">
        <v>8</v>
      </c>
      <c r="D191" s="57">
        <v>4</v>
      </c>
      <c r="E191" s="57" t="s">
        <v>309</v>
      </c>
      <c r="F191" s="54" t="s">
        <v>163</v>
      </c>
      <c r="G191" s="55"/>
      <c r="H191" s="55">
        <v>50000</v>
      </c>
      <c r="I191" s="55"/>
      <c r="J191" s="55">
        <f>SUBTOTAL(9,G191:I191)</f>
        <v>50000</v>
      </c>
      <c r="K191" s="110">
        <f>IFERROR(J191/$J$18*100,"0.00")</f>
        <v>8.6952730933295089E-3</v>
      </c>
    </row>
    <row r="192" spans="1:11" ht="12.75" x14ac:dyDescent="0.2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164</v>
      </c>
      <c r="G192" s="79">
        <f>SUM(G193:G195)</f>
        <v>0</v>
      </c>
      <c r="H192" s="79">
        <f>SUM(H193:H195)</f>
        <v>5803750</v>
      </c>
      <c r="I192" s="79">
        <f>SUM(I193:I195)</f>
        <v>0</v>
      </c>
      <c r="J192" s="79">
        <f>SUM(J193:J195)</f>
        <v>5803750</v>
      </c>
      <c r="K192" s="120">
        <f>SUM(K193:K195)</f>
        <v>1.0093038243082229</v>
      </c>
    </row>
    <row r="193" spans="1:11" ht="12.75" x14ac:dyDescent="0.2">
      <c r="A193" s="56">
        <v>2</v>
      </c>
      <c r="B193" s="57">
        <v>2</v>
      </c>
      <c r="C193" s="57">
        <v>8</v>
      </c>
      <c r="D193" s="57">
        <v>5</v>
      </c>
      <c r="E193" s="57" t="s">
        <v>309</v>
      </c>
      <c r="F193" s="54" t="s">
        <v>165</v>
      </c>
      <c r="G193" s="55"/>
      <c r="H193" s="55">
        <v>2303750</v>
      </c>
      <c r="I193" s="55"/>
      <c r="J193" s="55">
        <f>SUBTOTAL(9,G193:I193)</f>
        <v>2303750</v>
      </c>
      <c r="K193" s="110">
        <f>IFERROR(J193/$J$18*100,"0.00")</f>
        <v>0.40063470777515714</v>
      </c>
    </row>
    <row r="194" spans="1:11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310</v>
      </c>
      <c r="F194" s="54" t="s">
        <v>166</v>
      </c>
      <c r="G194" s="55"/>
      <c r="H194" s="55"/>
      <c r="I194" s="55"/>
      <c r="J194" s="55">
        <f>SUBTOTAL(9,G194:I194)</f>
        <v>0</v>
      </c>
      <c r="K194" s="110">
        <f>IFERROR(J194/$J$18*100,"0.00")</f>
        <v>0</v>
      </c>
    </row>
    <row r="195" spans="1:11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311</v>
      </c>
      <c r="F195" s="54" t="s">
        <v>318</v>
      </c>
      <c r="G195" s="55"/>
      <c r="H195" s="55">
        <v>3500000</v>
      </c>
      <c r="I195" s="55"/>
      <c r="J195" s="55">
        <f>SUBTOTAL(9,G195:I195)</f>
        <v>3500000</v>
      </c>
      <c r="K195" s="110">
        <f>IFERROR(J195/$J$18*100,"0.00")</f>
        <v>0.60866911653306566</v>
      </c>
    </row>
    <row r="196" spans="1:11" ht="12.75" x14ac:dyDescent="0.2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167</v>
      </c>
      <c r="G196" s="79">
        <f>SUM(G197:G200)</f>
        <v>0</v>
      </c>
      <c r="H196" s="79">
        <f>SUM(H197:H200)</f>
        <v>2536658.2800000003</v>
      </c>
      <c r="I196" s="79">
        <f>SUM(I197:I200)</f>
        <v>0</v>
      </c>
      <c r="J196" s="79">
        <f>SUM(J197:J200)</f>
        <v>2536658.2800000003</v>
      </c>
      <c r="K196" s="120">
        <f>SUM(K197:K200)</f>
        <v>0.44113872978111024</v>
      </c>
    </row>
    <row r="197" spans="1:11" ht="12.75" x14ac:dyDescent="0.2">
      <c r="A197" s="56">
        <v>2</v>
      </c>
      <c r="B197" s="57">
        <v>2</v>
      </c>
      <c r="C197" s="57">
        <v>8</v>
      </c>
      <c r="D197" s="57">
        <v>6</v>
      </c>
      <c r="E197" s="57" t="s">
        <v>309</v>
      </c>
      <c r="F197" s="54" t="s">
        <v>380</v>
      </c>
      <c r="G197" s="55"/>
      <c r="H197" s="55">
        <v>1560000</v>
      </c>
      <c r="I197" s="55"/>
      <c r="J197" s="55">
        <f>SUBTOTAL(9,G197:I197)</f>
        <v>1560000</v>
      </c>
      <c r="K197" s="110">
        <f>IFERROR(J197/$J$18*100,"0.00")</f>
        <v>0.27129252051188069</v>
      </c>
    </row>
    <row r="198" spans="1:11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310</v>
      </c>
      <c r="F198" s="54" t="s">
        <v>168</v>
      </c>
      <c r="G198" s="55"/>
      <c r="H198" s="55">
        <v>976658.28</v>
      </c>
      <c r="I198" s="55"/>
      <c r="J198" s="55">
        <f>SUBTOTAL(9,G198:I198)</f>
        <v>976658.28</v>
      </c>
      <c r="K198" s="110">
        <f>IFERROR(J198/$J$18*100,"0.00")</f>
        <v>0.16984620926922955</v>
      </c>
    </row>
    <row r="199" spans="1:11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311</v>
      </c>
      <c r="F199" s="54" t="s">
        <v>169</v>
      </c>
      <c r="G199" s="55"/>
      <c r="H199" s="55"/>
      <c r="I199" s="55"/>
      <c r="J199" s="55">
        <f>SUBTOTAL(9,G199:I199)</f>
        <v>0</v>
      </c>
      <c r="K199" s="110">
        <f>IFERROR(J199/$J$18*100,"0.00")</f>
        <v>0</v>
      </c>
    </row>
    <row r="200" spans="1:11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312</v>
      </c>
      <c r="F200" s="54" t="s">
        <v>170</v>
      </c>
      <c r="G200" s="55"/>
      <c r="H200" s="55"/>
      <c r="I200" s="55"/>
      <c r="J200" s="55">
        <f>SUBTOTAL(9,G200:I200)</f>
        <v>0</v>
      </c>
      <c r="K200" s="110">
        <f>IFERROR(J200/$J$18*100,"0.00")</f>
        <v>0</v>
      </c>
    </row>
    <row r="201" spans="1:11" ht="12.75" x14ac:dyDescent="0.2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171</v>
      </c>
      <c r="G201" s="79">
        <f>SUM(G202:G207)</f>
        <v>0</v>
      </c>
      <c r="H201" s="79">
        <f>SUM(H202:H207)</f>
        <v>3360000</v>
      </c>
      <c r="I201" s="79">
        <f>SUM(I202:I207)</f>
        <v>0</v>
      </c>
      <c r="J201" s="79">
        <f>SUM(J202:J207)</f>
        <v>3360000</v>
      </c>
      <c r="K201" s="120">
        <f>SUM(K202:K207)</f>
        <v>0.58432235187174297</v>
      </c>
    </row>
    <row r="202" spans="1:11" ht="12.75" x14ac:dyDescent="0.2">
      <c r="A202" s="56">
        <v>2</v>
      </c>
      <c r="B202" s="57">
        <v>2</v>
      </c>
      <c r="C202" s="57">
        <v>8</v>
      </c>
      <c r="D202" s="57">
        <v>7</v>
      </c>
      <c r="E202" s="57" t="s">
        <v>309</v>
      </c>
      <c r="F202" s="70" t="s">
        <v>381</v>
      </c>
      <c r="G202" s="55"/>
      <c r="H202" s="55"/>
      <c r="I202" s="55"/>
      <c r="J202" s="55">
        <f t="shared" ref="J202:J207" si="10">SUBTOTAL(9,G202:I202)</f>
        <v>0</v>
      </c>
      <c r="K202" s="110">
        <f t="shared" ref="K202:K207" si="11">IFERROR(J202/$J$18*100,"0.00")</f>
        <v>0</v>
      </c>
    </row>
    <row r="203" spans="1:11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310</v>
      </c>
      <c r="F203" s="70" t="s">
        <v>172</v>
      </c>
      <c r="G203" s="55"/>
      <c r="H203" s="55">
        <v>360000</v>
      </c>
      <c r="I203" s="55"/>
      <c r="J203" s="55">
        <f t="shared" si="10"/>
        <v>360000</v>
      </c>
      <c r="K203" s="110">
        <f t="shared" si="11"/>
        <v>6.2605966271972471E-2</v>
      </c>
    </row>
    <row r="204" spans="1:11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311</v>
      </c>
      <c r="F204" s="70" t="s">
        <v>173</v>
      </c>
      <c r="G204" s="55"/>
      <c r="H204" s="55">
        <v>500000</v>
      </c>
      <c r="I204" s="55"/>
      <c r="J204" s="55">
        <f t="shared" si="10"/>
        <v>500000</v>
      </c>
      <c r="K204" s="110">
        <f t="shared" si="11"/>
        <v>8.6952730933295086E-2</v>
      </c>
    </row>
    <row r="205" spans="1:11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312</v>
      </c>
      <c r="F205" s="70" t="s">
        <v>174</v>
      </c>
      <c r="G205" s="55"/>
      <c r="H205" s="55">
        <v>500000</v>
      </c>
      <c r="I205" s="55"/>
      <c r="J205" s="55">
        <f t="shared" si="10"/>
        <v>500000</v>
      </c>
      <c r="K205" s="110">
        <f t="shared" si="11"/>
        <v>8.6952730933295086E-2</v>
      </c>
    </row>
    <row r="206" spans="1:11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316</v>
      </c>
      <c r="F206" s="70" t="s">
        <v>175</v>
      </c>
      <c r="G206" s="55"/>
      <c r="H206" s="55">
        <v>1500000</v>
      </c>
      <c r="I206" s="55"/>
      <c r="J206" s="55">
        <f t="shared" si="10"/>
        <v>1500000</v>
      </c>
      <c r="K206" s="110">
        <f t="shared" si="11"/>
        <v>0.26085819279988526</v>
      </c>
    </row>
    <row r="207" spans="1:11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354</v>
      </c>
      <c r="F207" s="70" t="s">
        <v>176</v>
      </c>
      <c r="G207" s="55"/>
      <c r="H207" s="55">
        <v>500000</v>
      </c>
      <c r="I207" s="55"/>
      <c r="J207" s="55">
        <f t="shared" si="10"/>
        <v>500000</v>
      </c>
      <c r="K207" s="110">
        <f t="shared" si="11"/>
        <v>8.6952730933295086E-2</v>
      </c>
    </row>
    <row r="208" spans="1:11" ht="12.75" x14ac:dyDescent="0.2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177</v>
      </c>
      <c r="G208" s="79">
        <f>SUM(G209:G211)</f>
        <v>0</v>
      </c>
      <c r="H208" s="79">
        <f>SUM(H209:H211)</f>
        <v>0</v>
      </c>
      <c r="I208" s="79">
        <f>SUM(I209:I211)</f>
        <v>0</v>
      </c>
      <c r="J208" s="79">
        <f>SUM(J209:J211)</f>
        <v>0</v>
      </c>
      <c r="K208" s="120">
        <f>SUM(K209:K211)</f>
        <v>0</v>
      </c>
    </row>
    <row r="209" spans="1:11" ht="12.75" x14ac:dyDescent="0.2">
      <c r="A209" s="56">
        <v>2</v>
      </c>
      <c r="B209" s="57">
        <v>2</v>
      </c>
      <c r="C209" s="57">
        <v>8</v>
      </c>
      <c r="D209" s="57">
        <v>8</v>
      </c>
      <c r="E209" s="57" t="s">
        <v>309</v>
      </c>
      <c r="F209" s="70" t="s">
        <v>178</v>
      </c>
      <c r="G209" s="55"/>
      <c r="H209" s="55"/>
      <c r="I209" s="55"/>
      <c r="J209" s="55">
        <f>SUBTOTAL(9,G209:I209)</f>
        <v>0</v>
      </c>
      <c r="K209" s="110">
        <f>IFERROR(J209/$J$18*100,"0.00")</f>
        <v>0</v>
      </c>
    </row>
    <row r="210" spans="1:11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310</v>
      </c>
      <c r="F210" s="70" t="s">
        <v>179</v>
      </c>
      <c r="G210" s="55"/>
      <c r="H210" s="55"/>
      <c r="I210" s="55"/>
      <c r="J210" s="55">
        <f>SUBTOTAL(9,G210:I210)</f>
        <v>0</v>
      </c>
      <c r="K210" s="110">
        <f>IFERROR(J210/$J$18*100,"0.00")</f>
        <v>0</v>
      </c>
    </row>
    <row r="211" spans="1:11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311</v>
      </c>
      <c r="F211" s="70" t="s">
        <v>180</v>
      </c>
      <c r="G211" s="55"/>
      <c r="H211" s="55"/>
      <c r="I211" s="55"/>
      <c r="J211" s="55">
        <f>SUBTOTAL(9,G211:I211)</f>
        <v>0</v>
      </c>
      <c r="K211" s="110">
        <f>IFERROR(J211/$J$18*100,"0.00")</f>
        <v>0</v>
      </c>
    </row>
    <row r="212" spans="1:11" ht="12.75" x14ac:dyDescent="0.2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181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 x14ac:dyDescent="0.2">
      <c r="A213" s="57">
        <v>2</v>
      </c>
      <c r="B213" s="57">
        <v>2</v>
      </c>
      <c r="C213" s="57">
        <v>8</v>
      </c>
      <c r="D213" s="57">
        <v>9</v>
      </c>
      <c r="E213" s="57" t="s">
        <v>309</v>
      </c>
      <c r="F213" s="70" t="s">
        <v>319</v>
      </c>
      <c r="G213" s="55"/>
      <c r="H213" s="55"/>
      <c r="I213" s="55"/>
      <c r="J213" s="55">
        <f>SUBTOTAL(9,G213:I213)</f>
        <v>0</v>
      </c>
      <c r="K213" s="110">
        <f>IFERROR(J213/$J$18*100,"0.00")</f>
        <v>0</v>
      </c>
    </row>
    <row r="214" spans="1:11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310</v>
      </c>
      <c r="F214" s="70" t="s">
        <v>320</v>
      </c>
      <c r="G214" s="55"/>
      <c r="H214" s="55"/>
      <c r="I214" s="55"/>
      <c r="J214" s="55">
        <f>SUBTOTAL(9,G214:I214)</f>
        <v>0</v>
      </c>
      <c r="K214" s="110">
        <f>IFERROR(J214/$J$18*100,"0.00")</f>
        <v>0</v>
      </c>
    </row>
    <row r="215" spans="1:11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311</v>
      </c>
      <c r="F215" s="70" t="s">
        <v>382</v>
      </c>
      <c r="G215" s="55"/>
      <c r="H215" s="55"/>
      <c r="I215" s="55"/>
      <c r="J215" s="55">
        <f>SUBTOTAL(9,G215:I215)</f>
        <v>0</v>
      </c>
      <c r="K215" s="110">
        <f>IFERROR(J215/$J$18*100,"0.00")</f>
        <v>0</v>
      </c>
    </row>
    <row r="216" spans="1:11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312</v>
      </c>
      <c r="F216" s="70" t="s">
        <v>321</v>
      </c>
      <c r="G216" s="55"/>
      <c r="H216" s="55"/>
      <c r="I216" s="55"/>
      <c r="J216" s="55">
        <f>SUBTOTAL(9,G216:I216)</f>
        <v>0</v>
      </c>
      <c r="K216" s="110">
        <f>IFERROR(J216/$J$18*100,"0.00")</f>
        <v>0</v>
      </c>
    </row>
    <row r="217" spans="1:11" ht="12.75" x14ac:dyDescent="0.2">
      <c r="A217" s="56">
        <v>2</v>
      </c>
      <c r="B217" s="57">
        <v>2</v>
      </c>
      <c r="C217" s="57">
        <v>8</v>
      </c>
      <c r="D217" s="57">
        <v>9</v>
      </c>
      <c r="E217" s="57" t="s">
        <v>316</v>
      </c>
      <c r="F217" s="70" t="s">
        <v>182</v>
      </c>
      <c r="G217" s="55"/>
      <c r="H217" s="55"/>
      <c r="I217" s="55"/>
      <c r="J217" s="55">
        <f>SUBTOTAL(9,G217:I217)</f>
        <v>0</v>
      </c>
      <c r="K217" s="110">
        <f>IFERROR(J217/$J$18*100,"0.00")</f>
        <v>0</v>
      </c>
    </row>
    <row r="218" spans="1:11" ht="12.75" x14ac:dyDescent="0.2">
      <c r="A218" s="88">
        <v>2</v>
      </c>
      <c r="B218" s="89">
        <v>3</v>
      </c>
      <c r="C218" s="90"/>
      <c r="D218" s="90"/>
      <c r="E218" s="90"/>
      <c r="F218" s="91" t="s">
        <v>35</v>
      </c>
      <c r="G218" s="92">
        <f>+G219+G231+G240+G253+G258+G269+G297+G313+G318</f>
        <v>0</v>
      </c>
      <c r="H218" s="92">
        <f>+H219+H231+H240+H253+H258+H269+H297+H313+H318</f>
        <v>97777509.840000004</v>
      </c>
      <c r="I218" s="92">
        <f>+I219+I231+I240+I253+I258+I269+I297+I313+I318</f>
        <v>0</v>
      </c>
      <c r="J218" s="92">
        <f>+J219+J231+J240+J253+J258+J269+J297+J313+J318</f>
        <v>97777509.840000004</v>
      </c>
      <c r="K218" s="118">
        <f>+K219+K231+K240+K253+K258+K269+K297+K313+K318</f>
        <v>17.004043008890264</v>
      </c>
    </row>
    <row r="219" spans="1:11" ht="12.75" x14ac:dyDescent="0.2">
      <c r="A219" s="86">
        <v>2</v>
      </c>
      <c r="B219" s="84">
        <v>3</v>
      </c>
      <c r="C219" s="84">
        <v>1</v>
      </c>
      <c r="D219" s="84"/>
      <c r="E219" s="84"/>
      <c r="F219" s="87" t="s">
        <v>36</v>
      </c>
      <c r="G219" s="85">
        <f>+G220+G223+G225+G229</f>
        <v>0</v>
      </c>
      <c r="H219" s="85">
        <f>+H220+H223+H225+H229</f>
        <v>20732509.84</v>
      </c>
      <c r="I219" s="85">
        <f>+I220+I223+I225+I229</f>
        <v>0</v>
      </c>
      <c r="J219" s="85">
        <f>+J220+J223+J225+J229</f>
        <v>20732509.84</v>
      </c>
      <c r="K219" s="119">
        <f>+K220+K223+K225+K229</f>
        <v>3.605496699378826</v>
      </c>
    </row>
    <row r="220" spans="1:11" ht="12.75" x14ac:dyDescent="0.2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183</v>
      </c>
      <c r="G220" s="79">
        <f>SUM(G221:G221)</f>
        <v>0</v>
      </c>
      <c r="H220" s="79">
        <f>SUM(H221:H221)</f>
        <v>20732509.84</v>
      </c>
      <c r="I220" s="79">
        <f>SUM(I221:I221)</f>
        <v>0</v>
      </c>
      <c r="J220" s="79">
        <f>SUM(J221:J221)</f>
        <v>20732509.84</v>
      </c>
      <c r="K220" s="120">
        <f>SUM(K221:K221)</f>
        <v>3.605496699378826</v>
      </c>
    </row>
    <row r="221" spans="1:11" ht="12.75" x14ac:dyDescent="0.2">
      <c r="A221" s="62">
        <v>2</v>
      </c>
      <c r="B221" s="57">
        <v>3</v>
      </c>
      <c r="C221" s="57">
        <v>1</v>
      </c>
      <c r="D221" s="57">
        <v>1</v>
      </c>
      <c r="E221" s="57" t="s">
        <v>309</v>
      </c>
      <c r="F221" s="54" t="s">
        <v>183</v>
      </c>
      <c r="G221" s="55"/>
      <c r="H221" s="55">
        <v>20732509.84</v>
      </c>
      <c r="I221" s="55"/>
      <c r="J221" s="55">
        <f>SUBTOTAL(9,G221:I221)</f>
        <v>20732509.84</v>
      </c>
      <c r="K221" s="110">
        <f>IFERROR(J221/$J$18*100,"0.00")</f>
        <v>3.605496699378826</v>
      </c>
    </row>
    <row r="222" spans="1:11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310</v>
      </c>
      <c r="F222" s="54" t="s">
        <v>184</v>
      </c>
      <c r="G222" s="66"/>
      <c r="H222" s="66"/>
      <c r="I222" s="66"/>
      <c r="J222" s="55">
        <f>SUBTOTAL(9,G222:I222)</f>
        <v>0</v>
      </c>
      <c r="K222" s="110">
        <f>IFERROR(J222/$J$18*100,"0.00")</f>
        <v>0</v>
      </c>
    </row>
    <row r="223" spans="1:11" ht="12.75" x14ac:dyDescent="0.2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186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>
        <f>+K224</f>
        <v>0</v>
      </c>
    </row>
    <row r="224" spans="1:11" ht="12.75" x14ac:dyDescent="0.2">
      <c r="A224" s="62">
        <v>2</v>
      </c>
      <c r="B224" s="57">
        <v>3</v>
      </c>
      <c r="C224" s="57">
        <v>1</v>
      </c>
      <c r="D224" s="57">
        <v>2</v>
      </c>
      <c r="E224" s="57" t="s">
        <v>309</v>
      </c>
      <c r="F224" s="54" t="s">
        <v>186</v>
      </c>
      <c r="G224" s="66"/>
      <c r="H224" s="66"/>
      <c r="I224" s="66"/>
      <c r="J224" s="55">
        <f>SUBTOTAL(9,G224:I224)</f>
        <v>0</v>
      </c>
      <c r="K224" s="110">
        <f>IFERROR(J224/$J$18*100,"0.00")</f>
        <v>0</v>
      </c>
    </row>
    <row r="225" spans="1:11" ht="12.75" x14ac:dyDescent="0.2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185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 x14ac:dyDescent="0.2">
      <c r="A226" s="62">
        <v>2</v>
      </c>
      <c r="B226" s="57">
        <v>3</v>
      </c>
      <c r="C226" s="57">
        <v>1</v>
      </c>
      <c r="D226" s="57">
        <v>3</v>
      </c>
      <c r="E226" s="57" t="s">
        <v>309</v>
      </c>
      <c r="F226" s="54" t="s">
        <v>187</v>
      </c>
      <c r="G226" s="55"/>
      <c r="H226" s="55"/>
      <c r="I226" s="55"/>
      <c r="J226" s="55">
        <f>SUBTOTAL(9,G226:I226)</f>
        <v>0</v>
      </c>
      <c r="K226" s="110">
        <f>IFERROR(J226/$J$18*100,"0.00")</f>
        <v>0</v>
      </c>
    </row>
    <row r="227" spans="1:11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310</v>
      </c>
      <c r="F227" s="54" t="s">
        <v>188</v>
      </c>
      <c r="G227" s="55"/>
      <c r="H227" s="55"/>
      <c r="I227" s="55"/>
      <c r="J227" s="55">
        <f>SUBTOTAL(9,G227:I227)</f>
        <v>0</v>
      </c>
      <c r="K227" s="110">
        <f>IFERROR(J227/$J$18*100,"0.00")</f>
        <v>0</v>
      </c>
    </row>
    <row r="228" spans="1:11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311</v>
      </c>
      <c r="F228" s="54" t="s">
        <v>189</v>
      </c>
      <c r="G228" s="66"/>
      <c r="H228" s="66"/>
      <c r="I228" s="66"/>
      <c r="J228" s="55">
        <f>SUBTOTAL(9,G228:I228)</f>
        <v>0</v>
      </c>
      <c r="K228" s="110">
        <f>IFERROR(J228/$J$18*100,"0.00")</f>
        <v>0</v>
      </c>
    </row>
    <row r="229" spans="1:11" ht="12.75" x14ac:dyDescent="0.2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190</v>
      </c>
      <c r="G229" s="71">
        <f>+G230</f>
        <v>0</v>
      </c>
      <c r="H229" s="71">
        <f>+H230</f>
        <v>0</v>
      </c>
      <c r="I229" s="71">
        <f>+I230</f>
        <v>0</v>
      </c>
      <c r="J229" s="71">
        <f>+J230</f>
        <v>0</v>
      </c>
      <c r="K229" s="121">
        <f>+K230</f>
        <v>0</v>
      </c>
    </row>
    <row r="230" spans="1:11" ht="12.75" x14ac:dyDescent="0.2">
      <c r="A230" s="62">
        <v>2</v>
      </c>
      <c r="B230" s="57">
        <v>3</v>
      </c>
      <c r="C230" s="57">
        <v>1</v>
      </c>
      <c r="D230" s="57">
        <v>4</v>
      </c>
      <c r="E230" s="57" t="s">
        <v>309</v>
      </c>
      <c r="F230" s="54" t="s">
        <v>190</v>
      </c>
      <c r="G230" s="66"/>
      <c r="H230" s="66"/>
      <c r="I230" s="66"/>
      <c r="J230" s="55">
        <f>SUBTOTAL(9,G230:I230)</f>
        <v>0</v>
      </c>
      <c r="K230" s="110">
        <f>IFERROR(J230/$J$18*100,"0.00")</f>
        <v>0</v>
      </c>
    </row>
    <row r="231" spans="1:11" ht="12.75" x14ac:dyDescent="0.2">
      <c r="A231" s="86">
        <v>2</v>
      </c>
      <c r="B231" s="84">
        <v>3</v>
      </c>
      <c r="C231" s="84">
        <v>2</v>
      </c>
      <c r="D231" s="84"/>
      <c r="E231" s="84"/>
      <c r="F231" s="87" t="s">
        <v>37</v>
      </c>
      <c r="G231" s="85">
        <f>+G232+G234+G236+G238</f>
        <v>0</v>
      </c>
      <c r="H231" s="85">
        <f>+H232+H234+H236+H238</f>
        <v>3570000</v>
      </c>
      <c r="I231" s="85">
        <f>+I232+I234+I236+I238</f>
        <v>0</v>
      </c>
      <c r="J231" s="85">
        <f>+J232+J234+J236+J238</f>
        <v>3570000</v>
      </c>
      <c r="K231" s="119">
        <f>+K232+K234+K236+K238</f>
        <v>0.62084249886372689</v>
      </c>
    </row>
    <row r="232" spans="1:11" ht="12.75" x14ac:dyDescent="0.2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191</v>
      </c>
      <c r="G232" s="71">
        <f>+G233</f>
        <v>0</v>
      </c>
      <c r="H232" s="71">
        <f>+H233</f>
        <v>1375000</v>
      </c>
      <c r="I232" s="71">
        <f>+I233</f>
        <v>0</v>
      </c>
      <c r="J232" s="71">
        <f>+J233</f>
        <v>1375000</v>
      </c>
      <c r="K232" s="121">
        <f>+K233</f>
        <v>0.23912001006656153</v>
      </c>
    </row>
    <row r="233" spans="1:11" ht="12.75" x14ac:dyDescent="0.2">
      <c r="A233" s="62">
        <v>2</v>
      </c>
      <c r="B233" s="57">
        <v>3</v>
      </c>
      <c r="C233" s="57">
        <v>2</v>
      </c>
      <c r="D233" s="57">
        <v>1</v>
      </c>
      <c r="E233" s="57" t="s">
        <v>309</v>
      </c>
      <c r="F233" s="54" t="s">
        <v>191</v>
      </c>
      <c r="G233" s="66"/>
      <c r="H233" s="66">
        <v>1375000</v>
      </c>
      <c r="I233" s="66"/>
      <c r="J233" s="55">
        <f>SUBTOTAL(9,G233:I233)</f>
        <v>1375000</v>
      </c>
      <c r="K233" s="110">
        <f>IFERROR(J233/$J$18*100,"0.00")</f>
        <v>0.23912001006656153</v>
      </c>
    </row>
    <row r="234" spans="1:11" ht="12.75" x14ac:dyDescent="0.2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192</v>
      </c>
      <c r="G234" s="71">
        <f>+G235</f>
        <v>0</v>
      </c>
      <c r="H234" s="71">
        <f>+H235</f>
        <v>165000</v>
      </c>
      <c r="I234" s="71">
        <f>+I235</f>
        <v>0</v>
      </c>
      <c r="J234" s="71">
        <f>+J235</f>
        <v>165000</v>
      </c>
      <c r="K234" s="121">
        <f>+K235</f>
        <v>2.8694401207987379E-2</v>
      </c>
    </row>
    <row r="235" spans="1:11" ht="12.75" x14ac:dyDescent="0.2">
      <c r="A235" s="62">
        <v>2</v>
      </c>
      <c r="B235" s="57">
        <v>3</v>
      </c>
      <c r="C235" s="57">
        <v>2</v>
      </c>
      <c r="D235" s="57">
        <v>2</v>
      </c>
      <c r="E235" s="57" t="s">
        <v>309</v>
      </c>
      <c r="F235" s="54" t="s">
        <v>192</v>
      </c>
      <c r="G235" s="66"/>
      <c r="H235" s="66">
        <v>165000</v>
      </c>
      <c r="I235" s="66"/>
      <c r="J235" s="55">
        <f>SUBTOTAL(9,G235:I235)</f>
        <v>165000</v>
      </c>
      <c r="K235" s="110">
        <f>IFERROR(J235/$J$18*100,"0.00")</f>
        <v>2.8694401207987379E-2</v>
      </c>
    </row>
    <row r="236" spans="1:11" ht="12.75" x14ac:dyDescent="0.2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193</v>
      </c>
      <c r="G236" s="71">
        <f>+G237</f>
        <v>0</v>
      </c>
      <c r="H236" s="71">
        <f>+H237</f>
        <v>2000000</v>
      </c>
      <c r="I236" s="71">
        <f>+I237</f>
        <v>0</v>
      </c>
      <c r="J236" s="71">
        <f>+J237</f>
        <v>2000000</v>
      </c>
      <c r="K236" s="121">
        <f>+K237</f>
        <v>0.34781092373318034</v>
      </c>
    </row>
    <row r="237" spans="1:11" ht="12.75" x14ac:dyDescent="0.2">
      <c r="A237" s="62">
        <v>2</v>
      </c>
      <c r="B237" s="57">
        <v>3</v>
      </c>
      <c r="C237" s="57">
        <v>2</v>
      </c>
      <c r="D237" s="57">
        <v>3</v>
      </c>
      <c r="E237" s="57" t="s">
        <v>309</v>
      </c>
      <c r="F237" s="54" t="s">
        <v>193</v>
      </c>
      <c r="G237" s="66"/>
      <c r="H237" s="66">
        <v>2000000</v>
      </c>
      <c r="I237" s="66"/>
      <c r="J237" s="55">
        <f>SUBTOTAL(9,G237:I237)</f>
        <v>2000000</v>
      </c>
      <c r="K237" s="110">
        <f>IFERROR(J237/$J$18*100,"0.00")</f>
        <v>0.34781092373318034</v>
      </c>
    </row>
    <row r="238" spans="1:11" ht="12.75" x14ac:dyDescent="0.2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38</v>
      </c>
      <c r="G238" s="71">
        <f>+G239</f>
        <v>0</v>
      </c>
      <c r="H238" s="71">
        <f>+H239</f>
        <v>30000</v>
      </c>
      <c r="I238" s="71">
        <f>+I239</f>
        <v>0</v>
      </c>
      <c r="J238" s="71">
        <f>+J239</f>
        <v>30000</v>
      </c>
      <c r="K238" s="121">
        <f>+K239</f>
        <v>5.2171638559977054E-3</v>
      </c>
    </row>
    <row r="239" spans="1:11" ht="12.75" x14ac:dyDescent="0.2">
      <c r="A239" s="62">
        <v>2</v>
      </c>
      <c r="B239" s="57">
        <v>3</v>
      </c>
      <c r="C239" s="57">
        <v>2</v>
      </c>
      <c r="D239" s="57">
        <v>4</v>
      </c>
      <c r="E239" s="57" t="s">
        <v>309</v>
      </c>
      <c r="F239" s="54" t="s">
        <v>38</v>
      </c>
      <c r="G239" s="66"/>
      <c r="H239" s="66">
        <v>30000</v>
      </c>
      <c r="I239" s="66"/>
      <c r="J239" s="55">
        <f>SUBTOTAL(9,G239:I239)</f>
        <v>30000</v>
      </c>
      <c r="K239" s="110">
        <f>IFERROR(J239/$J$18*100,"0.00")</f>
        <v>5.2171638559977054E-3</v>
      </c>
    </row>
    <row r="240" spans="1:11" ht="12.75" x14ac:dyDescent="0.2">
      <c r="A240" s="86">
        <v>2</v>
      </c>
      <c r="B240" s="84">
        <v>3</v>
      </c>
      <c r="C240" s="84">
        <v>3</v>
      </c>
      <c r="D240" s="84"/>
      <c r="E240" s="84"/>
      <c r="F240" s="87" t="s">
        <v>383</v>
      </c>
      <c r="G240" s="85">
        <f>+G241+G243+G245+G247+G249+G251</f>
        <v>0</v>
      </c>
      <c r="H240" s="85">
        <f>+H241+H243+H245+H247+H249+H251</f>
        <v>2325000</v>
      </c>
      <c r="I240" s="85">
        <f>+I241+I243+I245+I247+I249+I251</f>
        <v>0</v>
      </c>
      <c r="J240" s="85">
        <f>+J241+J243+J245+J247+J249+J251</f>
        <v>2325000</v>
      </c>
      <c r="K240" s="119">
        <f>+K241+K243+K245+K247+K249+K251</f>
        <v>0.40433019883982219</v>
      </c>
    </row>
    <row r="241" spans="1:11" ht="12.75" x14ac:dyDescent="0.2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194</v>
      </c>
      <c r="G241" s="79">
        <f>G242</f>
        <v>0</v>
      </c>
      <c r="H241" s="79">
        <f>H242</f>
        <v>750000</v>
      </c>
      <c r="I241" s="79">
        <f>I242</f>
        <v>0</v>
      </c>
      <c r="J241" s="79">
        <f>J242</f>
        <v>750000</v>
      </c>
      <c r="K241" s="120">
        <f>K242</f>
        <v>0.13042909639994263</v>
      </c>
    </row>
    <row r="242" spans="1:11" ht="12.75" x14ac:dyDescent="0.2">
      <c r="A242" s="62">
        <v>2</v>
      </c>
      <c r="B242" s="57">
        <v>3</v>
      </c>
      <c r="C242" s="57">
        <v>3</v>
      </c>
      <c r="D242" s="57">
        <v>1</v>
      </c>
      <c r="E242" s="57" t="s">
        <v>309</v>
      </c>
      <c r="F242" s="54" t="s">
        <v>194</v>
      </c>
      <c r="G242" s="55"/>
      <c r="H242" s="55">
        <v>750000</v>
      </c>
      <c r="I242" s="55"/>
      <c r="J242" s="55">
        <f>SUBTOTAL(9,G242:I242)</f>
        <v>750000</v>
      </c>
      <c r="K242" s="110">
        <f>IFERROR(J242/$J$18*100,"0.00")</f>
        <v>0.13042909639994263</v>
      </c>
    </row>
    <row r="243" spans="1:11" ht="12.75" x14ac:dyDescent="0.2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195</v>
      </c>
      <c r="G243" s="71">
        <f>+G244</f>
        <v>0</v>
      </c>
      <c r="H243" s="71">
        <f>+H244</f>
        <v>1500000</v>
      </c>
      <c r="I243" s="71">
        <f>+I244</f>
        <v>0</v>
      </c>
      <c r="J243" s="71">
        <f>+J244</f>
        <v>1500000</v>
      </c>
      <c r="K243" s="121">
        <f>+K244</f>
        <v>0.26085819279988526</v>
      </c>
    </row>
    <row r="244" spans="1:11" ht="12.75" x14ac:dyDescent="0.2">
      <c r="A244" s="62">
        <v>2</v>
      </c>
      <c r="B244" s="57">
        <v>3</v>
      </c>
      <c r="C244" s="57">
        <v>3</v>
      </c>
      <c r="D244" s="57">
        <v>2</v>
      </c>
      <c r="E244" s="57" t="s">
        <v>309</v>
      </c>
      <c r="F244" s="54" t="s">
        <v>195</v>
      </c>
      <c r="G244" s="55"/>
      <c r="H244" s="55">
        <v>1500000</v>
      </c>
      <c r="I244" s="55"/>
      <c r="J244" s="55">
        <f>SUBTOTAL(9,G244:I244)</f>
        <v>1500000</v>
      </c>
      <c r="K244" s="110">
        <f>IFERROR(J244/$J$18*100,"0.00")</f>
        <v>0.26085819279988526</v>
      </c>
    </row>
    <row r="245" spans="1:11" ht="12.75" x14ac:dyDescent="0.2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196</v>
      </c>
      <c r="G245" s="71">
        <f>+G246</f>
        <v>0</v>
      </c>
      <c r="H245" s="71">
        <f>+H246</f>
        <v>0</v>
      </c>
      <c r="I245" s="71">
        <f>+I246</f>
        <v>0</v>
      </c>
      <c r="J245" s="71">
        <f>+J246</f>
        <v>0</v>
      </c>
      <c r="K245" s="121">
        <f>+K246</f>
        <v>0</v>
      </c>
    </row>
    <row r="246" spans="1:11" ht="12.75" x14ac:dyDescent="0.2">
      <c r="A246" s="62">
        <v>2</v>
      </c>
      <c r="B246" s="57">
        <v>3</v>
      </c>
      <c r="C246" s="57">
        <v>3</v>
      </c>
      <c r="D246" s="57">
        <v>3</v>
      </c>
      <c r="E246" s="57" t="s">
        <v>309</v>
      </c>
      <c r="F246" s="54" t="s">
        <v>196</v>
      </c>
      <c r="G246" s="55"/>
      <c r="H246" s="55"/>
      <c r="I246" s="55"/>
      <c r="J246" s="55">
        <f>SUBTOTAL(9,G246:I246)</f>
        <v>0</v>
      </c>
      <c r="K246" s="110">
        <f>IFERROR(J246/$J$18*100,"0.00")</f>
        <v>0</v>
      </c>
    </row>
    <row r="247" spans="1:11" ht="12.75" x14ac:dyDescent="0.2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197</v>
      </c>
      <c r="G247" s="71">
        <f>+G248</f>
        <v>0</v>
      </c>
      <c r="H247" s="71">
        <f>+H248</f>
        <v>25000</v>
      </c>
      <c r="I247" s="71">
        <f>+I248</f>
        <v>0</v>
      </c>
      <c r="J247" s="71">
        <f>+J248</f>
        <v>25000</v>
      </c>
      <c r="K247" s="121">
        <f>+K248</f>
        <v>4.3476365466647545E-3</v>
      </c>
    </row>
    <row r="248" spans="1:11" ht="12.75" x14ac:dyDescent="0.2">
      <c r="A248" s="62">
        <v>2</v>
      </c>
      <c r="B248" s="57">
        <v>3</v>
      </c>
      <c r="C248" s="57">
        <v>3</v>
      </c>
      <c r="D248" s="57">
        <v>4</v>
      </c>
      <c r="E248" s="57" t="s">
        <v>309</v>
      </c>
      <c r="F248" s="54" t="s">
        <v>197</v>
      </c>
      <c r="G248" s="66"/>
      <c r="H248" s="66">
        <v>25000</v>
      </c>
      <c r="I248" s="66"/>
      <c r="J248" s="55">
        <f>SUBTOTAL(9,G248:I248)</f>
        <v>25000</v>
      </c>
      <c r="K248" s="110">
        <f>IFERROR(J248/$J$18*100,"0.00")</f>
        <v>4.3476365466647545E-3</v>
      </c>
    </row>
    <row r="249" spans="1:11" ht="12.75" x14ac:dyDescent="0.2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198</v>
      </c>
      <c r="G249" s="71">
        <f>+G250</f>
        <v>0</v>
      </c>
      <c r="H249" s="71">
        <f>+H250</f>
        <v>0</v>
      </c>
      <c r="I249" s="71">
        <f>+I250</f>
        <v>0</v>
      </c>
      <c r="J249" s="71">
        <f>+J250</f>
        <v>0</v>
      </c>
      <c r="K249" s="121">
        <f>+K250</f>
        <v>0</v>
      </c>
    </row>
    <row r="250" spans="1:11" ht="12.75" x14ac:dyDescent="0.2">
      <c r="A250" s="62">
        <v>2</v>
      </c>
      <c r="B250" s="57">
        <v>3</v>
      </c>
      <c r="C250" s="57">
        <v>3</v>
      </c>
      <c r="D250" s="57">
        <v>5</v>
      </c>
      <c r="E250" s="57" t="s">
        <v>309</v>
      </c>
      <c r="F250" s="54" t="s">
        <v>198</v>
      </c>
      <c r="G250" s="66"/>
      <c r="H250" s="66"/>
      <c r="I250" s="66"/>
      <c r="J250" s="55">
        <f>SUBTOTAL(9,G250:I250)</f>
        <v>0</v>
      </c>
      <c r="K250" s="110">
        <f>IFERROR(J250/$J$18*100,"0.00")</f>
        <v>0</v>
      </c>
    </row>
    <row r="251" spans="1:11" ht="12.75" x14ac:dyDescent="0.2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199</v>
      </c>
      <c r="G251" s="71">
        <f>+G252</f>
        <v>0</v>
      </c>
      <c r="H251" s="71">
        <f>+H252</f>
        <v>50000</v>
      </c>
      <c r="I251" s="71">
        <f>+I252</f>
        <v>0</v>
      </c>
      <c r="J251" s="71">
        <f>+J252</f>
        <v>50000</v>
      </c>
      <c r="K251" s="121">
        <f>+K252</f>
        <v>8.6952730933295089E-3</v>
      </c>
    </row>
    <row r="252" spans="1:11" ht="12.75" x14ac:dyDescent="0.2">
      <c r="A252" s="62">
        <v>2</v>
      </c>
      <c r="B252" s="57">
        <v>3</v>
      </c>
      <c r="C252" s="57">
        <v>3</v>
      </c>
      <c r="D252" s="57">
        <v>6</v>
      </c>
      <c r="E252" s="57" t="s">
        <v>309</v>
      </c>
      <c r="F252" s="54" t="s">
        <v>199</v>
      </c>
      <c r="G252" s="55"/>
      <c r="H252" s="55">
        <v>50000</v>
      </c>
      <c r="I252" s="55"/>
      <c r="J252" s="55">
        <f>SUBTOTAL(9,G252:I252)</f>
        <v>50000</v>
      </c>
      <c r="K252" s="110">
        <f>IFERROR(J252/$J$18*100,"0.00")</f>
        <v>8.6952730933295089E-3</v>
      </c>
    </row>
    <row r="253" spans="1:11" ht="12.75" x14ac:dyDescent="0.2">
      <c r="A253" s="86">
        <v>2</v>
      </c>
      <c r="B253" s="84">
        <v>3</v>
      </c>
      <c r="C253" s="84">
        <v>4</v>
      </c>
      <c r="D253" s="84"/>
      <c r="E253" s="84"/>
      <c r="F253" s="87" t="s">
        <v>384</v>
      </c>
      <c r="G253" s="85">
        <f>+G254+G256</f>
        <v>0</v>
      </c>
      <c r="H253" s="85">
        <f>+H254+H256</f>
        <v>30000000</v>
      </c>
      <c r="I253" s="85">
        <f>+I254+I256</f>
        <v>0</v>
      </c>
      <c r="J253" s="85">
        <f>+J254+J256</f>
        <v>30000000</v>
      </c>
      <c r="K253" s="119">
        <f>+K254+K256</f>
        <v>5.2171638559977058</v>
      </c>
    </row>
    <row r="254" spans="1:11" ht="12.75" x14ac:dyDescent="0.2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200</v>
      </c>
      <c r="G254" s="71">
        <f>+G255</f>
        <v>0</v>
      </c>
      <c r="H254" s="71">
        <f>+H255</f>
        <v>30000000</v>
      </c>
      <c r="I254" s="71">
        <f>+I255</f>
        <v>0</v>
      </c>
      <c r="J254" s="71">
        <f>+J255</f>
        <v>30000000</v>
      </c>
      <c r="K254" s="121">
        <f>+K255</f>
        <v>5.2171638559977058</v>
      </c>
    </row>
    <row r="255" spans="1:11" ht="12.75" x14ac:dyDescent="0.2">
      <c r="A255" s="62">
        <v>2</v>
      </c>
      <c r="B255" s="57">
        <v>3</v>
      </c>
      <c r="C255" s="57">
        <v>4</v>
      </c>
      <c r="D255" s="57">
        <v>1</v>
      </c>
      <c r="E255" s="57" t="s">
        <v>309</v>
      </c>
      <c r="F255" s="54" t="s">
        <v>200</v>
      </c>
      <c r="G255" s="55"/>
      <c r="H255" s="55">
        <v>30000000</v>
      </c>
      <c r="I255" s="55"/>
      <c r="J255" s="55">
        <f>SUBTOTAL(9,G255:I255)</f>
        <v>30000000</v>
      </c>
      <c r="K255" s="110">
        <f>IFERROR(J255/$J$18*100,"0.00")</f>
        <v>5.2171638559977058</v>
      </c>
    </row>
    <row r="256" spans="1:11" ht="12.75" x14ac:dyDescent="0.2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201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>
        <f>+K257</f>
        <v>0</v>
      </c>
    </row>
    <row r="257" spans="1:11" ht="12.75" x14ac:dyDescent="0.2">
      <c r="A257" s="72">
        <v>2</v>
      </c>
      <c r="B257" s="73">
        <v>3</v>
      </c>
      <c r="C257" s="73">
        <v>4</v>
      </c>
      <c r="D257" s="73">
        <v>2</v>
      </c>
      <c r="E257" s="57" t="s">
        <v>309</v>
      </c>
      <c r="F257" s="54" t="s">
        <v>201</v>
      </c>
      <c r="G257" s="66"/>
      <c r="H257" s="66"/>
      <c r="I257" s="66"/>
      <c r="J257" s="55">
        <f>SUBTOTAL(9,G257:I257)</f>
        <v>0</v>
      </c>
      <c r="K257" s="110">
        <f>IFERROR(J257/$J$18*100,"0.00")</f>
        <v>0</v>
      </c>
    </row>
    <row r="258" spans="1:11" ht="12.75" x14ac:dyDescent="0.2">
      <c r="A258" s="86">
        <v>2</v>
      </c>
      <c r="B258" s="84">
        <v>3</v>
      </c>
      <c r="C258" s="84">
        <v>5</v>
      </c>
      <c r="D258" s="84"/>
      <c r="E258" s="84"/>
      <c r="F258" s="87" t="s">
        <v>206</v>
      </c>
      <c r="G258" s="85">
        <f>+G259+G261+G263+G265+G267</f>
        <v>0</v>
      </c>
      <c r="H258" s="85">
        <f>+H259+H261+H263+H265+H267</f>
        <v>250000</v>
      </c>
      <c r="I258" s="85">
        <f>+I259+I261+I263+I265+I267</f>
        <v>0</v>
      </c>
      <c r="J258" s="85">
        <f>+J259+J261+J263+J265+J267</f>
        <v>250000</v>
      </c>
      <c r="K258" s="119">
        <f>+K259+K261+K263+K265+K267</f>
        <v>4.3476365466647543E-2</v>
      </c>
    </row>
    <row r="259" spans="1:11" ht="12.75" x14ac:dyDescent="0.2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202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>
        <f>+K260</f>
        <v>0</v>
      </c>
    </row>
    <row r="260" spans="1:11" ht="12.75" x14ac:dyDescent="0.2">
      <c r="A260" s="62">
        <v>2</v>
      </c>
      <c r="B260" s="57">
        <v>3</v>
      </c>
      <c r="C260" s="57">
        <v>5</v>
      </c>
      <c r="D260" s="57">
        <v>1</v>
      </c>
      <c r="E260" s="57" t="s">
        <v>309</v>
      </c>
      <c r="F260" s="54" t="s">
        <v>202</v>
      </c>
      <c r="G260" s="66"/>
      <c r="H260" s="66"/>
      <c r="I260" s="66"/>
      <c r="J260" s="55">
        <f>SUBTOTAL(9,G260:I260)</f>
        <v>0</v>
      </c>
      <c r="K260" s="110">
        <f>IFERROR(J260/$J$18*100,"0.00")</f>
        <v>0</v>
      </c>
    </row>
    <row r="261" spans="1:11" ht="12.75" x14ac:dyDescent="0.2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203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>
        <f>+K262</f>
        <v>0</v>
      </c>
    </row>
    <row r="262" spans="1:11" ht="12.75" x14ac:dyDescent="0.2">
      <c r="A262" s="62">
        <v>2</v>
      </c>
      <c r="B262" s="57">
        <v>3</v>
      </c>
      <c r="C262" s="57">
        <v>5</v>
      </c>
      <c r="D262" s="57">
        <v>2</v>
      </c>
      <c r="E262" s="57" t="s">
        <v>309</v>
      </c>
      <c r="F262" s="54" t="s">
        <v>203</v>
      </c>
      <c r="G262" s="66"/>
      <c r="H262" s="66"/>
      <c r="I262" s="66"/>
      <c r="J262" s="55">
        <f>SUBTOTAL(9,G262:I262)</f>
        <v>0</v>
      </c>
      <c r="K262" s="110">
        <f>IFERROR(J262/$J$18*100,"0.00")</f>
        <v>0</v>
      </c>
    </row>
    <row r="263" spans="1:11" ht="12.75" x14ac:dyDescent="0.2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204</v>
      </c>
      <c r="G263" s="71">
        <f>+G264</f>
        <v>0</v>
      </c>
      <c r="H263" s="71">
        <f>+H264</f>
        <v>50000</v>
      </c>
      <c r="I263" s="71">
        <f>+I264</f>
        <v>0</v>
      </c>
      <c r="J263" s="71">
        <f>+J264</f>
        <v>50000</v>
      </c>
      <c r="K263" s="121">
        <f>+K264</f>
        <v>8.6952730933295089E-3</v>
      </c>
    </row>
    <row r="264" spans="1:11" ht="12.75" x14ac:dyDescent="0.2">
      <c r="A264" s="62">
        <v>2</v>
      </c>
      <c r="B264" s="57">
        <v>3</v>
      </c>
      <c r="C264" s="57">
        <v>5</v>
      </c>
      <c r="D264" s="57">
        <v>3</v>
      </c>
      <c r="E264" s="57" t="s">
        <v>309</v>
      </c>
      <c r="F264" s="54" t="s">
        <v>204</v>
      </c>
      <c r="G264" s="55"/>
      <c r="H264" s="55">
        <v>50000</v>
      </c>
      <c r="I264" s="55"/>
      <c r="J264" s="55">
        <f>SUBTOTAL(9,G264:I264)</f>
        <v>50000</v>
      </c>
      <c r="K264" s="110">
        <f>IFERROR(J264/$J$18*100,"0.00")</f>
        <v>8.6952730933295089E-3</v>
      </c>
    </row>
    <row r="265" spans="1:11" ht="12.75" x14ac:dyDescent="0.2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205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>
        <f>+K266</f>
        <v>0</v>
      </c>
    </row>
    <row r="266" spans="1:11" ht="12.75" x14ac:dyDescent="0.2">
      <c r="A266" s="62">
        <v>2</v>
      </c>
      <c r="B266" s="57">
        <v>3</v>
      </c>
      <c r="C266" s="57">
        <v>5</v>
      </c>
      <c r="D266" s="57">
        <v>4</v>
      </c>
      <c r="E266" s="57" t="s">
        <v>309</v>
      </c>
      <c r="F266" s="54" t="s">
        <v>205</v>
      </c>
      <c r="G266" s="66"/>
      <c r="H266" s="66"/>
      <c r="I266" s="66"/>
      <c r="J266" s="55">
        <f>SUBTOTAL(9,G266:I266)</f>
        <v>0</v>
      </c>
      <c r="K266" s="110">
        <f>IFERROR(J266/$J$18*100,"0.00")</f>
        <v>0</v>
      </c>
    </row>
    <row r="267" spans="1:11" ht="12.75" x14ac:dyDescent="0.2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385</v>
      </c>
      <c r="G267" s="71">
        <f>+G268</f>
        <v>0</v>
      </c>
      <c r="H267" s="71">
        <f>+H268</f>
        <v>200000</v>
      </c>
      <c r="I267" s="71">
        <f>+I268</f>
        <v>0</v>
      </c>
      <c r="J267" s="71">
        <f>+J268</f>
        <v>200000</v>
      </c>
      <c r="K267" s="121">
        <f>+K268</f>
        <v>3.4781092373318036E-2</v>
      </c>
    </row>
    <row r="268" spans="1:11" ht="12.75" x14ac:dyDescent="0.2">
      <c r="A268" s="62">
        <v>2</v>
      </c>
      <c r="B268" s="57">
        <v>3</v>
      </c>
      <c r="C268" s="57">
        <v>5</v>
      </c>
      <c r="D268" s="57">
        <v>5</v>
      </c>
      <c r="E268" s="57" t="s">
        <v>309</v>
      </c>
      <c r="F268" s="54" t="s">
        <v>207</v>
      </c>
      <c r="G268" s="55"/>
      <c r="H268" s="55">
        <v>200000</v>
      </c>
      <c r="I268" s="55"/>
      <c r="J268" s="55">
        <f>SUBTOTAL(9,G268:I268)</f>
        <v>200000</v>
      </c>
      <c r="K268" s="110">
        <f>IFERROR(J268/$J$18*100,"0.00")</f>
        <v>3.4781092373318036E-2</v>
      </c>
    </row>
    <row r="269" spans="1:11" ht="12.75" x14ac:dyDescent="0.2">
      <c r="A269" s="86">
        <v>2</v>
      </c>
      <c r="B269" s="84">
        <v>3</v>
      </c>
      <c r="C269" s="84">
        <v>6</v>
      </c>
      <c r="D269" s="84"/>
      <c r="E269" s="84"/>
      <c r="F269" s="87" t="s">
        <v>208</v>
      </c>
      <c r="G269" s="85">
        <f>+G270+G276+G280+G287+G295</f>
        <v>0</v>
      </c>
      <c r="H269" s="85">
        <f>+H270+H276+H280+H287+H295</f>
        <v>250000</v>
      </c>
      <c r="I269" s="85">
        <f>+I270+I276+I280+I287+I295</f>
        <v>0</v>
      </c>
      <c r="J269" s="85">
        <f>+J270+J276+J280+J287+J295</f>
        <v>250000</v>
      </c>
      <c r="K269" s="85">
        <f>+K270+K276+K280+K287+K295</f>
        <v>4.3476365466647543E-2</v>
      </c>
    </row>
    <row r="270" spans="1:11" ht="12.75" x14ac:dyDescent="0.2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209</v>
      </c>
      <c r="G270" s="71">
        <f>+G271+G272+G273+G274</f>
        <v>0</v>
      </c>
      <c r="H270" s="71">
        <f>+H271+H272+H273+H274</f>
        <v>100000</v>
      </c>
      <c r="I270" s="71">
        <f>+I271+I272+I273+I274</f>
        <v>0</v>
      </c>
      <c r="J270" s="71">
        <f>+J271+J272+J273+J274</f>
        <v>100000</v>
      </c>
      <c r="K270" s="121">
        <f>+K271+K272+K273+K274</f>
        <v>1.7390546186659018E-2</v>
      </c>
    </row>
    <row r="271" spans="1:11" ht="12.75" x14ac:dyDescent="0.2">
      <c r="A271" s="62">
        <v>2</v>
      </c>
      <c r="B271" s="57">
        <v>3</v>
      </c>
      <c r="C271" s="57">
        <v>6</v>
      </c>
      <c r="D271" s="57">
        <v>1</v>
      </c>
      <c r="E271" s="57" t="s">
        <v>309</v>
      </c>
      <c r="F271" s="54" t="s">
        <v>210</v>
      </c>
      <c r="G271" s="55"/>
      <c r="H271" s="55">
        <v>50000</v>
      </c>
      <c r="I271" s="55"/>
      <c r="J271" s="55">
        <f>SUBTOTAL(9,G271:I271)</f>
        <v>50000</v>
      </c>
      <c r="K271" s="110">
        <f>IFERROR(J271/$J$18*100,"0.00")</f>
        <v>8.6952730933295089E-3</v>
      </c>
    </row>
    <row r="272" spans="1:11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310</v>
      </c>
      <c r="F272" s="54" t="s">
        <v>211</v>
      </c>
      <c r="G272" s="55"/>
      <c r="H272" s="55"/>
      <c r="I272" s="55"/>
      <c r="J272" s="55">
        <f>SUBTOTAL(9,G272:I272)</f>
        <v>0</v>
      </c>
      <c r="K272" s="110">
        <f>IFERROR(J272/$J$18*100,"0.00")</f>
        <v>0</v>
      </c>
    </row>
    <row r="273" spans="1:11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311</v>
      </c>
      <c r="F273" s="54" t="s">
        <v>212</v>
      </c>
      <c r="G273" s="55"/>
      <c r="H273" s="55"/>
      <c r="I273" s="55"/>
      <c r="J273" s="55">
        <f>SUBTOTAL(9,G273:I273)</f>
        <v>0</v>
      </c>
      <c r="K273" s="110">
        <f>IFERROR(J273/$J$18*100,"0.00")</f>
        <v>0</v>
      </c>
    </row>
    <row r="274" spans="1:11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312</v>
      </c>
      <c r="F274" s="54" t="s">
        <v>213</v>
      </c>
      <c r="G274" s="55"/>
      <c r="H274" s="55">
        <v>50000</v>
      </c>
      <c r="I274" s="55"/>
      <c r="J274" s="55">
        <f>SUBTOTAL(9,G274:I274)</f>
        <v>50000</v>
      </c>
      <c r="K274" s="110">
        <f>IFERROR(J274/$J$18*100,"0.00")</f>
        <v>8.6952730933295089E-3</v>
      </c>
    </row>
    <row r="275" spans="1:11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316</v>
      </c>
      <c r="F275" s="54" t="s">
        <v>214</v>
      </c>
      <c r="G275" s="66"/>
      <c r="H275" s="66"/>
      <c r="I275" s="66"/>
      <c r="J275" s="55">
        <f>SUBTOTAL(9,G275:I275)</f>
        <v>0</v>
      </c>
      <c r="K275" s="110">
        <f>IFERROR(J275/$J$18*100,"0.00")</f>
        <v>0</v>
      </c>
    </row>
    <row r="276" spans="1:11" ht="12.75" x14ac:dyDescent="0.2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215</v>
      </c>
      <c r="G276" s="71">
        <f>+G277+G278+G279</f>
        <v>0</v>
      </c>
      <c r="H276" s="71">
        <f>+H277+H278+H279</f>
        <v>75000</v>
      </c>
      <c r="I276" s="71">
        <f>+I277+I278+I279</f>
        <v>0</v>
      </c>
      <c r="J276" s="71">
        <f>+J277+J278+J279</f>
        <v>75000</v>
      </c>
      <c r="K276" s="121">
        <f>+K277+K278+K279</f>
        <v>1.3042909639994264E-2</v>
      </c>
    </row>
    <row r="277" spans="1:11" ht="12.75" x14ac:dyDescent="0.2">
      <c r="A277" s="62">
        <v>2</v>
      </c>
      <c r="B277" s="57">
        <v>3</v>
      </c>
      <c r="C277" s="57">
        <v>6</v>
      </c>
      <c r="D277" s="57">
        <v>2</v>
      </c>
      <c r="E277" s="57" t="s">
        <v>309</v>
      </c>
      <c r="F277" s="54" t="s">
        <v>216</v>
      </c>
      <c r="G277" s="55"/>
      <c r="H277" s="55">
        <v>50000</v>
      </c>
      <c r="I277" s="55"/>
      <c r="J277" s="55">
        <f>SUBTOTAL(9,G277:I277)</f>
        <v>50000</v>
      </c>
      <c r="K277" s="110">
        <f>IFERROR(J277/$J$18*100,"0.00")</f>
        <v>8.6952730933295089E-3</v>
      </c>
    </row>
    <row r="278" spans="1:11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310</v>
      </c>
      <c r="F278" s="54" t="s">
        <v>217</v>
      </c>
      <c r="G278" s="55"/>
      <c r="H278" s="55"/>
      <c r="I278" s="55"/>
      <c r="J278" s="55">
        <f>SUBTOTAL(9,G278:I278)</f>
        <v>0</v>
      </c>
      <c r="K278" s="110">
        <f>IFERROR(J278/$J$18*100,"0.00")</f>
        <v>0</v>
      </c>
    </row>
    <row r="279" spans="1:11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311</v>
      </c>
      <c r="F279" s="54" t="s">
        <v>218</v>
      </c>
      <c r="G279" s="66"/>
      <c r="H279" s="66">
        <v>25000</v>
      </c>
      <c r="I279" s="66"/>
      <c r="J279" s="55">
        <f>SUBTOTAL(9,G279:I279)</f>
        <v>25000</v>
      </c>
      <c r="K279" s="110">
        <f>IFERROR(J279/$J$18*100,"0.00")</f>
        <v>4.3476365466647545E-3</v>
      </c>
    </row>
    <row r="280" spans="1:11" ht="12.75" x14ac:dyDescent="0.2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219</v>
      </c>
      <c r="G280" s="71">
        <f>+G281+G282+G283+G284+G285+G286</f>
        <v>0</v>
      </c>
      <c r="H280" s="71">
        <f>+H281+H282+H283+H284+H285+H286</f>
        <v>65000</v>
      </c>
      <c r="I280" s="71">
        <f>+I281+I282+I283+I284+I285+I286</f>
        <v>0</v>
      </c>
      <c r="J280" s="71">
        <f>+J281+J282+J283+J284+J285+J286</f>
        <v>65000</v>
      </c>
      <c r="K280" s="121">
        <f>+K281+K282+K283+K284+K285+K286</f>
        <v>1.1303855021328361E-2</v>
      </c>
    </row>
    <row r="281" spans="1:11" ht="12.75" x14ac:dyDescent="0.2">
      <c r="A281" s="62">
        <v>2</v>
      </c>
      <c r="B281" s="57">
        <v>3</v>
      </c>
      <c r="C281" s="57">
        <v>6</v>
      </c>
      <c r="D281" s="57">
        <v>3</v>
      </c>
      <c r="E281" s="57" t="s">
        <v>309</v>
      </c>
      <c r="F281" s="54" t="s">
        <v>220</v>
      </c>
      <c r="G281" s="55"/>
      <c r="H281" s="55"/>
      <c r="I281" s="55"/>
      <c r="J281" s="55">
        <f t="shared" ref="J281:J286" si="12">SUBTOTAL(9,G281:I281)</f>
        <v>0</v>
      </c>
      <c r="K281" s="110">
        <f t="shared" ref="K281:K286" si="13">IFERROR(J281/$J$18*100,"0.00")</f>
        <v>0</v>
      </c>
    </row>
    <row r="282" spans="1:11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310</v>
      </c>
      <c r="F282" s="54" t="s">
        <v>221</v>
      </c>
      <c r="G282" s="55"/>
      <c r="H282" s="55"/>
      <c r="I282" s="55"/>
      <c r="J282" s="55">
        <f t="shared" si="12"/>
        <v>0</v>
      </c>
      <c r="K282" s="110">
        <f t="shared" si="13"/>
        <v>0</v>
      </c>
    </row>
    <row r="283" spans="1:11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311</v>
      </c>
      <c r="F283" s="54" t="s">
        <v>222</v>
      </c>
      <c r="G283" s="55"/>
      <c r="H283" s="55">
        <v>50000</v>
      </c>
      <c r="I283" s="55"/>
      <c r="J283" s="55">
        <f t="shared" si="12"/>
        <v>50000</v>
      </c>
      <c r="K283" s="110">
        <f t="shared" si="13"/>
        <v>8.6952730933295089E-3</v>
      </c>
    </row>
    <row r="284" spans="1:11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312</v>
      </c>
      <c r="F284" s="70" t="s">
        <v>223</v>
      </c>
      <c r="G284" s="55"/>
      <c r="H284" s="55">
        <v>10000</v>
      </c>
      <c r="I284" s="55"/>
      <c r="J284" s="55">
        <f t="shared" si="12"/>
        <v>10000</v>
      </c>
      <c r="K284" s="110">
        <f t="shared" si="13"/>
        <v>1.7390546186659018E-3</v>
      </c>
    </row>
    <row r="285" spans="1:11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316</v>
      </c>
      <c r="F285" s="54" t="s">
        <v>224</v>
      </c>
      <c r="G285" s="55"/>
      <c r="H285" s="55">
        <v>5000</v>
      </c>
      <c r="I285" s="55"/>
      <c r="J285" s="55">
        <f t="shared" si="12"/>
        <v>5000</v>
      </c>
      <c r="K285" s="110">
        <f t="shared" si="13"/>
        <v>8.6952730933295089E-4</v>
      </c>
    </row>
    <row r="286" spans="1:11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354</v>
      </c>
      <c r="F286" s="54" t="s">
        <v>225</v>
      </c>
      <c r="G286" s="66"/>
      <c r="H286" s="66"/>
      <c r="I286" s="66"/>
      <c r="J286" s="55">
        <f t="shared" si="12"/>
        <v>0</v>
      </c>
      <c r="K286" s="110">
        <f t="shared" si="13"/>
        <v>0</v>
      </c>
    </row>
    <row r="287" spans="1:11" ht="12.75" x14ac:dyDescent="0.2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39</v>
      </c>
      <c r="G287" s="71">
        <f>+G288+G289+G290+G291+G292+G293+G294</f>
        <v>0</v>
      </c>
      <c r="H287" s="71">
        <f>+H288+H289+H290+H291+H292+H293+H294</f>
        <v>10000</v>
      </c>
      <c r="I287" s="71">
        <f>+I288+I289+I290+I291+I292+I293+I294</f>
        <v>0</v>
      </c>
      <c r="J287" s="71">
        <f>+J288+J289+J290+J291+J292+J293+J294</f>
        <v>10000</v>
      </c>
      <c r="K287" s="121">
        <f>+K288+K289+K290+K291+K292+K293+K294</f>
        <v>1.7390546186659018E-3</v>
      </c>
    </row>
    <row r="288" spans="1:11" ht="12.75" x14ac:dyDescent="0.2">
      <c r="A288" s="62">
        <v>2</v>
      </c>
      <c r="B288" s="57">
        <v>3</v>
      </c>
      <c r="C288" s="57">
        <v>6</v>
      </c>
      <c r="D288" s="57">
        <v>4</v>
      </c>
      <c r="E288" s="57" t="s">
        <v>309</v>
      </c>
      <c r="F288" s="54" t="s">
        <v>226</v>
      </c>
      <c r="G288" s="55"/>
      <c r="H288" s="55"/>
      <c r="I288" s="55"/>
      <c r="J288" s="55">
        <f t="shared" ref="J288:J294" si="14">SUBTOTAL(9,G288:I288)</f>
        <v>0</v>
      </c>
      <c r="K288" s="110">
        <f t="shared" ref="K288:K294" si="15">IFERROR(J288/$J$18*100,"0.00")</f>
        <v>0</v>
      </c>
    </row>
    <row r="289" spans="1:11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310</v>
      </c>
      <c r="F289" s="54" t="s">
        <v>227</v>
      </c>
      <c r="G289" s="55"/>
      <c r="H289" s="55"/>
      <c r="I289" s="55"/>
      <c r="J289" s="55">
        <f t="shared" si="14"/>
        <v>0</v>
      </c>
      <c r="K289" s="110">
        <f t="shared" si="15"/>
        <v>0</v>
      </c>
    </row>
    <row r="290" spans="1:11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311</v>
      </c>
      <c r="F290" s="54" t="s">
        <v>228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312</v>
      </c>
      <c r="F291" s="54" t="s">
        <v>229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316</v>
      </c>
      <c r="F292" s="54" t="s">
        <v>230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354</v>
      </c>
      <c r="F293" s="54" t="s">
        <v>231</v>
      </c>
      <c r="G293" s="55"/>
      <c r="H293" s="55">
        <v>10000</v>
      </c>
      <c r="I293" s="55"/>
      <c r="J293" s="55">
        <f t="shared" si="14"/>
        <v>10000</v>
      </c>
      <c r="K293" s="110">
        <f t="shared" si="15"/>
        <v>1.7390546186659018E-3</v>
      </c>
    </row>
    <row r="294" spans="1:11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356</v>
      </c>
      <c r="F294" s="54" t="s">
        <v>232</v>
      </c>
      <c r="G294" s="66"/>
      <c r="H294" s="66"/>
      <c r="I294" s="66"/>
      <c r="J294" s="55">
        <f t="shared" si="14"/>
        <v>0</v>
      </c>
      <c r="K294" s="110">
        <f t="shared" si="15"/>
        <v>0</v>
      </c>
    </row>
    <row r="295" spans="1:11" ht="12.75" x14ac:dyDescent="0.2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233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>
        <f>+K296</f>
        <v>0</v>
      </c>
    </row>
    <row r="296" spans="1:11" ht="12.75" x14ac:dyDescent="0.2">
      <c r="A296" s="62">
        <v>2</v>
      </c>
      <c r="B296" s="57">
        <v>3</v>
      </c>
      <c r="C296" s="57">
        <v>6</v>
      </c>
      <c r="D296" s="57">
        <v>9</v>
      </c>
      <c r="E296" s="57" t="s">
        <v>309</v>
      </c>
      <c r="F296" s="54" t="s">
        <v>233</v>
      </c>
      <c r="G296" s="66"/>
      <c r="H296" s="66"/>
      <c r="I296" s="66"/>
      <c r="J296" s="55">
        <f>SUBTOTAL(9,G296:I296)</f>
        <v>0</v>
      </c>
      <c r="K296" s="110">
        <f>IFERROR(J296/$J$18*100,"0.00")</f>
        <v>0</v>
      </c>
    </row>
    <row r="297" spans="1:11" ht="12.75" x14ac:dyDescent="0.2">
      <c r="A297" s="86">
        <v>2</v>
      </c>
      <c r="B297" s="84">
        <v>3</v>
      </c>
      <c r="C297" s="84">
        <v>7</v>
      </c>
      <c r="D297" s="84"/>
      <c r="E297" s="84"/>
      <c r="F297" s="87" t="s">
        <v>386</v>
      </c>
      <c r="G297" s="85">
        <f>+G298+G306</f>
        <v>0</v>
      </c>
      <c r="H297" s="85">
        <f>+H298+H306</f>
        <v>13725000</v>
      </c>
      <c r="I297" s="85">
        <f>+I298+I306</f>
        <v>0</v>
      </c>
      <c r="J297" s="85">
        <f>+J298+J306</f>
        <v>13725000</v>
      </c>
      <c r="K297" s="119">
        <f>+K298+K306</f>
        <v>2.3868524641189506</v>
      </c>
    </row>
    <row r="298" spans="1:11" ht="12.75" x14ac:dyDescent="0.2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234</v>
      </c>
      <c r="G298" s="71">
        <f>+G299+G300+G301+G302+G303+G304+G305</f>
        <v>0</v>
      </c>
      <c r="H298" s="71">
        <f>+H299+H300+H301+H302+H303+H304+H305</f>
        <v>4600000</v>
      </c>
      <c r="I298" s="71">
        <f>+I299+I300+I301+I302+I303+I304+I305</f>
        <v>0</v>
      </c>
      <c r="J298" s="71">
        <f>+J299+J300+J301+J302+J303+J304+J305</f>
        <v>4600000</v>
      </c>
      <c r="K298" s="121">
        <f>+K299+K300+K301+K302+K303+K304+K305</f>
        <v>0.79996512458631486</v>
      </c>
    </row>
    <row r="299" spans="1:11" ht="12.75" x14ac:dyDescent="0.2">
      <c r="A299" s="62">
        <v>2</v>
      </c>
      <c r="B299" s="57">
        <v>3</v>
      </c>
      <c r="C299" s="57">
        <v>7</v>
      </c>
      <c r="D299" s="57">
        <v>1</v>
      </c>
      <c r="E299" s="57" t="s">
        <v>309</v>
      </c>
      <c r="F299" s="54" t="s">
        <v>235</v>
      </c>
      <c r="G299" s="55"/>
      <c r="H299" s="55">
        <v>1680000</v>
      </c>
      <c r="I299" s="55"/>
      <c r="J299" s="55">
        <f t="shared" ref="J299:J305" si="16">SUBTOTAL(9,G299:I299)</f>
        <v>1680000</v>
      </c>
      <c r="K299" s="110">
        <f t="shared" ref="K299:K305" si="17">IFERROR(J299/$J$18*100,"0.00")</f>
        <v>0.29216117593587149</v>
      </c>
    </row>
    <row r="300" spans="1:11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310</v>
      </c>
      <c r="F300" s="54" t="s">
        <v>236</v>
      </c>
      <c r="G300" s="55"/>
      <c r="H300" s="55">
        <v>1500000</v>
      </c>
      <c r="I300" s="55"/>
      <c r="J300" s="55">
        <f t="shared" si="16"/>
        <v>1500000</v>
      </c>
      <c r="K300" s="110">
        <f t="shared" si="17"/>
        <v>0.26085819279988526</v>
      </c>
    </row>
    <row r="301" spans="1:11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311</v>
      </c>
      <c r="F301" s="54" t="s">
        <v>237</v>
      </c>
      <c r="G301" s="55"/>
      <c r="H301" s="55"/>
      <c r="I301" s="55"/>
      <c r="J301" s="55">
        <f t="shared" si="16"/>
        <v>0</v>
      </c>
      <c r="K301" s="110">
        <f t="shared" si="17"/>
        <v>0</v>
      </c>
    </row>
    <row r="302" spans="1:11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312</v>
      </c>
      <c r="F302" s="54" t="s">
        <v>238</v>
      </c>
      <c r="G302" s="55"/>
      <c r="H302" s="55">
        <v>1300000</v>
      </c>
      <c r="I302" s="55"/>
      <c r="J302" s="55">
        <f t="shared" si="16"/>
        <v>1300000</v>
      </c>
      <c r="K302" s="110">
        <f t="shared" si="17"/>
        <v>0.22607710042656723</v>
      </c>
    </row>
    <row r="303" spans="1:11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316</v>
      </c>
      <c r="F303" s="54" t="s">
        <v>239</v>
      </c>
      <c r="G303" s="55"/>
      <c r="H303" s="55"/>
      <c r="I303" s="55"/>
      <c r="J303" s="55">
        <f t="shared" si="16"/>
        <v>0</v>
      </c>
      <c r="K303" s="110">
        <f t="shared" si="17"/>
        <v>0</v>
      </c>
    </row>
    <row r="304" spans="1:11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354</v>
      </c>
      <c r="F304" s="54" t="s">
        <v>240</v>
      </c>
      <c r="G304" s="55"/>
      <c r="H304" s="55">
        <v>120000</v>
      </c>
      <c r="I304" s="55"/>
      <c r="J304" s="55">
        <f t="shared" si="16"/>
        <v>120000</v>
      </c>
      <c r="K304" s="110">
        <f t="shared" si="17"/>
        <v>2.0868655423990821E-2</v>
      </c>
    </row>
    <row r="305" spans="1:11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356</v>
      </c>
      <c r="F305" s="54" t="s">
        <v>387</v>
      </c>
      <c r="G305" s="66"/>
      <c r="H305" s="66"/>
      <c r="I305" s="66"/>
      <c r="J305" s="55">
        <f t="shared" si="16"/>
        <v>0</v>
      </c>
      <c r="K305" s="110">
        <f t="shared" si="17"/>
        <v>0</v>
      </c>
    </row>
    <row r="306" spans="1:11" ht="12.75" x14ac:dyDescent="0.2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241</v>
      </c>
      <c r="G306" s="71">
        <f>+G307+G308+G309+G310+G311+G312</f>
        <v>0</v>
      </c>
      <c r="H306" s="71">
        <f>+H307+H308+H309+H310+H311+H312</f>
        <v>9125000</v>
      </c>
      <c r="I306" s="71">
        <f>+I307+I308+I309+I310+I311+I312</f>
        <v>0</v>
      </c>
      <c r="J306" s="71">
        <f>+J307+J308+J309+J310+J311+J312</f>
        <v>9125000</v>
      </c>
      <c r="K306" s="121">
        <f>+K307+K308+K309+K310+K311+K312</f>
        <v>1.5868873395326355</v>
      </c>
    </row>
    <row r="307" spans="1:11" ht="12.75" x14ac:dyDescent="0.2">
      <c r="A307" s="56">
        <v>2</v>
      </c>
      <c r="B307" s="57">
        <v>3</v>
      </c>
      <c r="C307" s="57">
        <v>7</v>
      </c>
      <c r="D307" s="57">
        <v>2</v>
      </c>
      <c r="E307" s="57" t="s">
        <v>309</v>
      </c>
      <c r="F307" s="54" t="s">
        <v>242</v>
      </c>
      <c r="G307" s="55"/>
      <c r="H307" s="55"/>
      <c r="I307" s="55"/>
      <c r="J307" s="55">
        <f t="shared" ref="J307:J312" si="18">SUBTOTAL(9,G307:I307)</f>
        <v>0</v>
      </c>
      <c r="K307" s="110">
        <f t="shared" ref="K307:K312" si="19">IFERROR(J307/$J$18*100,"0.00")</f>
        <v>0</v>
      </c>
    </row>
    <row r="308" spans="1:11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310</v>
      </c>
      <c r="F308" s="54" t="s">
        <v>243</v>
      </c>
      <c r="G308" s="55"/>
      <c r="H308" s="55">
        <v>5500000</v>
      </c>
      <c r="I308" s="55"/>
      <c r="J308" s="55">
        <f t="shared" si="18"/>
        <v>5500000</v>
      </c>
      <c r="K308" s="110">
        <f t="shared" si="19"/>
        <v>0.95648004026624611</v>
      </c>
    </row>
    <row r="309" spans="1:11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311</v>
      </c>
      <c r="F309" s="54" t="s">
        <v>244</v>
      </c>
      <c r="G309" s="55"/>
      <c r="H309" s="55">
        <v>3500000</v>
      </c>
      <c r="I309" s="55"/>
      <c r="J309" s="55">
        <f t="shared" si="18"/>
        <v>3500000</v>
      </c>
      <c r="K309" s="110">
        <f t="shared" si="19"/>
        <v>0.60866911653306566</v>
      </c>
    </row>
    <row r="310" spans="1:11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312</v>
      </c>
      <c r="F310" s="54" t="s">
        <v>245</v>
      </c>
      <c r="G310" s="55"/>
      <c r="H310" s="55"/>
      <c r="I310" s="55"/>
      <c r="J310" s="55">
        <f t="shared" si="18"/>
        <v>0</v>
      </c>
      <c r="K310" s="110">
        <f t="shared" si="19"/>
        <v>0</v>
      </c>
    </row>
    <row r="311" spans="1:11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316</v>
      </c>
      <c r="F311" s="54" t="s">
        <v>246</v>
      </c>
      <c r="G311" s="66"/>
      <c r="H311" s="66"/>
      <c r="I311" s="66"/>
      <c r="J311" s="55">
        <f t="shared" si="18"/>
        <v>0</v>
      </c>
      <c r="K311" s="110">
        <f t="shared" si="19"/>
        <v>0</v>
      </c>
    </row>
    <row r="312" spans="1:11" ht="12.75" x14ac:dyDescent="0.2">
      <c r="A312" s="70">
        <v>2</v>
      </c>
      <c r="B312" s="70">
        <v>3</v>
      </c>
      <c r="C312" s="70">
        <v>7</v>
      </c>
      <c r="D312" s="70">
        <v>2</v>
      </c>
      <c r="E312" s="70" t="s">
        <v>354</v>
      </c>
      <c r="F312" s="58" t="s">
        <v>388</v>
      </c>
      <c r="G312" s="66"/>
      <c r="H312" s="66">
        <v>125000</v>
      </c>
      <c r="I312" s="66"/>
      <c r="J312" s="55">
        <f t="shared" si="18"/>
        <v>125000</v>
      </c>
      <c r="K312" s="110">
        <f t="shared" si="19"/>
        <v>2.1738182733323771E-2</v>
      </c>
    </row>
    <row r="313" spans="1:11" ht="12.75" x14ac:dyDescent="0.2">
      <c r="A313" s="86">
        <v>2</v>
      </c>
      <c r="B313" s="84">
        <v>3</v>
      </c>
      <c r="C313" s="84">
        <v>8</v>
      </c>
      <c r="D313" s="84"/>
      <c r="E313" s="84"/>
      <c r="F313" s="87" t="s">
        <v>389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 x14ac:dyDescent="0.2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390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>
        <f>+K315</f>
        <v>0</v>
      </c>
    </row>
    <row r="315" spans="1:11" ht="12.75" x14ac:dyDescent="0.2">
      <c r="A315" s="70">
        <v>2</v>
      </c>
      <c r="B315" s="70">
        <v>3</v>
      </c>
      <c r="C315" s="70">
        <v>8</v>
      </c>
      <c r="D315" s="70">
        <v>1</v>
      </c>
      <c r="E315" s="70" t="s">
        <v>309</v>
      </c>
      <c r="F315" s="58" t="s">
        <v>390</v>
      </c>
      <c r="G315" s="66"/>
      <c r="H315" s="66"/>
      <c r="I315" s="66"/>
      <c r="J315" s="55">
        <f>SUBTOTAL(9,G315:I315)</f>
        <v>0</v>
      </c>
      <c r="K315" s="110">
        <f>IFERROR(J315/$J$18*100,"0.00")</f>
        <v>0</v>
      </c>
    </row>
    <row r="316" spans="1:11" ht="12.75" x14ac:dyDescent="0.2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391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>
        <f>+K317</f>
        <v>0</v>
      </c>
    </row>
    <row r="317" spans="1:11" ht="12.75" x14ac:dyDescent="0.2">
      <c r="A317" s="70">
        <v>2</v>
      </c>
      <c r="B317" s="70">
        <v>3</v>
      </c>
      <c r="C317" s="70">
        <v>8</v>
      </c>
      <c r="D317" s="70">
        <v>2</v>
      </c>
      <c r="E317" s="70" t="s">
        <v>309</v>
      </c>
      <c r="F317" s="58" t="s">
        <v>391</v>
      </c>
      <c r="G317" s="66"/>
      <c r="H317" s="66"/>
      <c r="I317" s="66"/>
      <c r="J317" s="55">
        <f>SUBTOTAL(9,G317:I317)</f>
        <v>0</v>
      </c>
      <c r="K317" s="110">
        <f>IFERROR(J317/$J$18*100,"0.00")</f>
        <v>0</v>
      </c>
    </row>
    <row r="318" spans="1:11" ht="12.75" x14ac:dyDescent="0.2">
      <c r="A318" s="86">
        <v>2</v>
      </c>
      <c r="B318" s="84">
        <v>3</v>
      </c>
      <c r="C318" s="84">
        <v>9</v>
      </c>
      <c r="D318" s="84"/>
      <c r="E318" s="84"/>
      <c r="F318" s="87" t="s">
        <v>40</v>
      </c>
      <c r="G318" s="85">
        <f>+G319+G321+G323+G325+G327+G329+G331+G333+G335</f>
        <v>0</v>
      </c>
      <c r="H318" s="85">
        <f>+H319+H321+H323+H325+H327+H329+H331+H333+H335</f>
        <v>26925000</v>
      </c>
      <c r="I318" s="85">
        <f>+I319+I321+I323+I325+I327+I329+I331+I333+I335</f>
        <v>0</v>
      </c>
      <c r="J318" s="85">
        <f>+J319+J321+J323+J325+J327+J329+J331+J333+J335</f>
        <v>26925000</v>
      </c>
      <c r="K318" s="119">
        <f>+K319+K321+K323+K325+K327+K329+K331+K333+K335</f>
        <v>4.6824045607579405</v>
      </c>
    </row>
    <row r="319" spans="1:11" ht="12.75" x14ac:dyDescent="0.2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247</v>
      </c>
      <c r="G319" s="71">
        <f>+G320</f>
        <v>0</v>
      </c>
      <c r="H319" s="71">
        <f>+H320</f>
        <v>1500000</v>
      </c>
      <c r="I319" s="71">
        <f>+I320</f>
        <v>0</v>
      </c>
      <c r="J319" s="71">
        <f>+J320</f>
        <v>1500000</v>
      </c>
      <c r="K319" s="121">
        <f>+K320</f>
        <v>0.26085819279988526</v>
      </c>
    </row>
    <row r="320" spans="1:11" ht="12.75" x14ac:dyDescent="0.2">
      <c r="A320" s="62">
        <v>2</v>
      </c>
      <c r="B320" s="57">
        <v>3</v>
      </c>
      <c r="C320" s="57">
        <v>9</v>
      </c>
      <c r="D320" s="57">
        <v>1</v>
      </c>
      <c r="E320" s="57" t="s">
        <v>309</v>
      </c>
      <c r="F320" s="54" t="s">
        <v>247</v>
      </c>
      <c r="G320" s="55"/>
      <c r="H320" s="55">
        <v>1500000</v>
      </c>
      <c r="I320" s="55"/>
      <c r="J320" s="55">
        <f>SUBTOTAL(9,G320:I320)</f>
        <v>1500000</v>
      </c>
      <c r="K320" s="110">
        <f>IFERROR(J320/$J$18*100,"0.00")</f>
        <v>0.26085819279988526</v>
      </c>
    </row>
    <row r="321" spans="1:11" ht="12.75" x14ac:dyDescent="0.2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248</v>
      </c>
      <c r="G321" s="71">
        <f>+G322</f>
        <v>0</v>
      </c>
      <c r="H321" s="71">
        <f>+H322</f>
        <v>100000</v>
      </c>
      <c r="I321" s="71">
        <f>+I322</f>
        <v>0</v>
      </c>
      <c r="J321" s="71">
        <f>+J322</f>
        <v>100000</v>
      </c>
      <c r="K321" s="121">
        <f>+K322</f>
        <v>1.7390546186659018E-2</v>
      </c>
    </row>
    <row r="322" spans="1:11" ht="12.75" x14ac:dyDescent="0.2">
      <c r="A322" s="62">
        <v>2</v>
      </c>
      <c r="B322" s="57">
        <v>3</v>
      </c>
      <c r="C322" s="57">
        <v>9</v>
      </c>
      <c r="D322" s="57">
        <v>2</v>
      </c>
      <c r="E322" s="57" t="s">
        <v>309</v>
      </c>
      <c r="F322" s="54" t="s">
        <v>248</v>
      </c>
      <c r="G322" s="55"/>
      <c r="H322" s="55">
        <v>100000</v>
      </c>
      <c r="I322" s="55"/>
      <c r="J322" s="55">
        <f>SUBTOTAL(9,G322:I322)</f>
        <v>100000</v>
      </c>
      <c r="K322" s="110">
        <f>IFERROR(J322/$J$18*100,"0.00")</f>
        <v>1.7390546186659018E-2</v>
      </c>
    </row>
    <row r="323" spans="1:11" ht="12.75" x14ac:dyDescent="0.2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392</v>
      </c>
      <c r="G323" s="71">
        <f>+G324</f>
        <v>0</v>
      </c>
      <c r="H323" s="71">
        <f>+H324</f>
        <v>25000000</v>
      </c>
      <c r="I323" s="71">
        <f>+I324</f>
        <v>0</v>
      </c>
      <c r="J323" s="71">
        <f>+J324</f>
        <v>25000000</v>
      </c>
      <c r="K323" s="121">
        <f>+K324</f>
        <v>4.3476365466647549</v>
      </c>
    </row>
    <row r="324" spans="1:11" ht="12.75" x14ac:dyDescent="0.2">
      <c r="A324" s="62">
        <v>2</v>
      </c>
      <c r="B324" s="57">
        <v>3</v>
      </c>
      <c r="C324" s="57">
        <v>9</v>
      </c>
      <c r="D324" s="57">
        <v>3</v>
      </c>
      <c r="E324" s="57" t="s">
        <v>309</v>
      </c>
      <c r="F324" s="54" t="s">
        <v>392</v>
      </c>
      <c r="G324" s="55"/>
      <c r="H324" s="55">
        <v>25000000</v>
      </c>
      <c r="I324" s="55"/>
      <c r="J324" s="55">
        <f>SUBTOTAL(9,G324:I324)</f>
        <v>25000000</v>
      </c>
      <c r="K324" s="110">
        <f>IFERROR(J324/$J$18*100,"0.00")</f>
        <v>4.3476365466647549</v>
      </c>
    </row>
    <row r="325" spans="1:11" ht="12.75" x14ac:dyDescent="0.2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249</v>
      </c>
      <c r="G325" s="71">
        <f>+G326</f>
        <v>0</v>
      </c>
      <c r="H325" s="71">
        <f>+H326</f>
        <v>0</v>
      </c>
      <c r="I325" s="71">
        <f>+I326</f>
        <v>0</v>
      </c>
      <c r="J325" s="71">
        <f>+J326</f>
        <v>0</v>
      </c>
      <c r="K325" s="121">
        <f>+K326</f>
        <v>0</v>
      </c>
    </row>
    <row r="326" spans="1:11" ht="12.75" x14ac:dyDescent="0.2">
      <c r="A326" s="62">
        <v>2</v>
      </c>
      <c r="B326" s="57">
        <v>3</v>
      </c>
      <c r="C326" s="57">
        <v>9</v>
      </c>
      <c r="D326" s="57">
        <v>4</v>
      </c>
      <c r="E326" s="57" t="s">
        <v>309</v>
      </c>
      <c r="F326" s="54" t="s">
        <v>249</v>
      </c>
      <c r="G326" s="66"/>
      <c r="H326" s="66"/>
      <c r="I326" s="66"/>
      <c r="J326" s="55">
        <f>SUBTOTAL(9,G326:I326)</f>
        <v>0</v>
      </c>
      <c r="K326" s="110">
        <f>IFERROR(J326/$J$18*100,"0.00")</f>
        <v>0</v>
      </c>
    </row>
    <row r="327" spans="1:11" ht="12.75" x14ac:dyDescent="0.2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250</v>
      </c>
      <c r="G327" s="71">
        <f>+G328</f>
        <v>0</v>
      </c>
      <c r="H327" s="71">
        <f>+H328</f>
        <v>25000</v>
      </c>
      <c r="I327" s="71">
        <f>+I328</f>
        <v>0</v>
      </c>
      <c r="J327" s="71">
        <f>+J328</f>
        <v>25000</v>
      </c>
      <c r="K327" s="121">
        <f>+K328</f>
        <v>4.3476365466647545E-3</v>
      </c>
    </row>
    <row r="328" spans="1:11" ht="12.75" x14ac:dyDescent="0.2">
      <c r="A328" s="62">
        <v>2</v>
      </c>
      <c r="B328" s="57">
        <v>3</v>
      </c>
      <c r="C328" s="57">
        <v>9</v>
      </c>
      <c r="D328" s="57">
        <v>5</v>
      </c>
      <c r="E328" s="57" t="s">
        <v>309</v>
      </c>
      <c r="F328" s="54" t="s">
        <v>250</v>
      </c>
      <c r="G328" s="66"/>
      <c r="H328" s="66">
        <v>25000</v>
      </c>
      <c r="I328" s="66"/>
      <c r="J328" s="55">
        <f>SUBTOTAL(9,G328:I328)</f>
        <v>25000</v>
      </c>
      <c r="K328" s="110">
        <f>IFERROR(J328/$J$18*100,"0.00")</f>
        <v>4.3476365466647545E-3</v>
      </c>
    </row>
    <row r="329" spans="1:11" ht="12.75" x14ac:dyDescent="0.2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251</v>
      </c>
      <c r="G329" s="71">
        <f>+G330</f>
        <v>0</v>
      </c>
      <c r="H329" s="71">
        <f>+H330</f>
        <v>0</v>
      </c>
      <c r="I329" s="71">
        <f>+I330</f>
        <v>0</v>
      </c>
      <c r="J329" s="71">
        <f>+J330</f>
        <v>0</v>
      </c>
      <c r="K329" s="121">
        <f>+K330</f>
        <v>0</v>
      </c>
    </row>
    <row r="330" spans="1:11" ht="12.75" x14ac:dyDescent="0.2">
      <c r="A330" s="62">
        <v>2</v>
      </c>
      <c r="B330" s="57">
        <v>3</v>
      </c>
      <c r="C330" s="57">
        <v>9</v>
      </c>
      <c r="D330" s="57">
        <v>6</v>
      </c>
      <c r="E330" s="57" t="s">
        <v>309</v>
      </c>
      <c r="F330" s="54" t="s">
        <v>251</v>
      </c>
      <c r="G330" s="55"/>
      <c r="H330" s="55"/>
      <c r="I330" s="55"/>
      <c r="J330" s="55">
        <f>SUBTOTAL(9,G330:I330)</f>
        <v>0</v>
      </c>
      <c r="K330" s="110">
        <f>IFERROR(J330/$J$18*100,"0.00")</f>
        <v>0</v>
      </c>
    </row>
    <row r="331" spans="1:11" ht="12.75" x14ac:dyDescent="0.2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393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>
        <f>+K332</f>
        <v>0</v>
      </c>
    </row>
    <row r="332" spans="1:11" ht="12.75" x14ac:dyDescent="0.2">
      <c r="A332" s="62">
        <v>2</v>
      </c>
      <c r="B332" s="57">
        <v>3</v>
      </c>
      <c r="C332" s="57">
        <v>9</v>
      </c>
      <c r="D332" s="57">
        <v>7</v>
      </c>
      <c r="E332" s="57" t="s">
        <v>309</v>
      </c>
      <c r="F332" s="54" t="s">
        <v>393</v>
      </c>
      <c r="G332" s="66"/>
      <c r="H332" s="66"/>
      <c r="I332" s="66"/>
      <c r="J332" s="55">
        <f>SUBTOTAL(9,G332:I332)</f>
        <v>0</v>
      </c>
      <c r="K332" s="110">
        <f>IFERROR(J332/$J$18*100,"0.00")</f>
        <v>0</v>
      </c>
    </row>
    <row r="333" spans="1:11" ht="12.75" x14ac:dyDescent="0.2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252</v>
      </c>
      <c r="G333" s="71">
        <f>+G334</f>
        <v>0</v>
      </c>
      <c r="H333" s="71">
        <f>+H334</f>
        <v>200000</v>
      </c>
      <c r="I333" s="71">
        <f>+I334</f>
        <v>0</v>
      </c>
      <c r="J333" s="71">
        <f>+J334</f>
        <v>200000</v>
      </c>
      <c r="K333" s="121">
        <f>+K334</f>
        <v>3.4781092373318036E-2</v>
      </c>
    </row>
    <row r="334" spans="1:11" ht="12.75" x14ac:dyDescent="0.2">
      <c r="A334" s="62">
        <v>2</v>
      </c>
      <c r="B334" s="57">
        <v>3</v>
      </c>
      <c r="C334" s="57">
        <v>9</v>
      </c>
      <c r="D334" s="57">
        <v>8</v>
      </c>
      <c r="E334" s="57" t="s">
        <v>309</v>
      </c>
      <c r="F334" s="54" t="s">
        <v>252</v>
      </c>
      <c r="G334" s="66"/>
      <c r="H334" s="66">
        <v>200000</v>
      </c>
      <c r="I334" s="66"/>
      <c r="J334" s="55">
        <f>SUBTOTAL(9,G334:I334)</f>
        <v>200000</v>
      </c>
      <c r="K334" s="110">
        <f>IFERROR(J334/$J$18*100,"0.00")</f>
        <v>3.4781092373318036E-2</v>
      </c>
    </row>
    <row r="335" spans="1:11" ht="12.75" x14ac:dyDescent="0.2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253</v>
      </c>
      <c r="G335" s="71">
        <f>+G336</f>
        <v>0</v>
      </c>
      <c r="H335" s="71">
        <f>+H336</f>
        <v>100000</v>
      </c>
      <c r="I335" s="71">
        <f>+I336</f>
        <v>0</v>
      </c>
      <c r="J335" s="71">
        <f>+J336</f>
        <v>100000</v>
      </c>
      <c r="K335" s="121">
        <f>+K336</f>
        <v>1.7390546186659018E-2</v>
      </c>
    </row>
    <row r="336" spans="1:11" ht="12.75" x14ac:dyDescent="0.2">
      <c r="A336" s="62">
        <v>2</v>
      </c>
      <c r="B336" s="57">
        <v>3</v>
      </c>
      <c r="C336" s="57">
        <v>9</v>
      </c>
      <c r="D336" s="57">
        <v>9</v>
      </c>
      <c r="E336" s="57" t="s">
        <v>309</v>
      </c>
      <c r="F336" s="54" t="s">
        <v>253</v>
      </c>
      <c r="G336" s="55"/>
      <c r="H336" s="55">
        <v>100000</v>
      </c>
      <c r="I336" s="55"/>
      <c r="J336" s="55">
        <f>SUBTOTAL(9,G336:I336)</f>
        <v>100000</v>
      </c>
      <c r="K336" s="110">
        <f>IFERROR(J336/$J$18*100,"0.00")</f>
        <v>1.7390546186659018E-2</v>
      </c>
    </row>
    <row r="337" spans="1:11" ht="12.75" x14ac:dyDescent="0.2">
      <c r="A337" s="88">
        <v>2</v>
      </c>
      <c r="B337" s="89">
        <v>4</v>
      </c>
      <c r="C337" s="90"/>
      <c r="D337" s="90"/>
      <c r="E337" s="90"/>
      <c r="F337" s="91" t="s">
        <v>394</v>
      </c>
      <c r="G337" s="92">
        <f>+G338+G354+G365+G370+G379+G386</f>
        <v>0</v>
      </c>
      <c r="H337" s="92">
        <f>+H338+H354+H365+H370+H379+H386</f>
        <v>0</v>
      </c>
      <c r="I337" s="92">
        <f>+I338+I354+I365+I370+I379+I386</f>
        <v>0</v>
      </c>
      <c r="J337" s="92">
        <f>+J338+J354+J365+J370+J379+J386</f>
        <v>0</v>
      </c>
      <c r="K337" s="118">
        <f>+K338+K354+K365+K370+K379+K386</f>
        <v>0</v>
      </c>
    </row>
    <row r="338" spans="1:11" ht="12.75" x14ac:dyDescent="0.2">
      <c r="A338" s="86">
        <v>2</v>
      </c>
      <c r="B338" s="84">
        <v>4</v>
      </c>
      <c r="C338" s="84">
        <v>1</v>
      </c>
      <c r="D338" s="84"/>
      <c r="E338" s="84"/>
      <c r="F338" s="87" t="s">
        <v>395</v>
      </c>
      <c r="G338" s="85">
        <f>+G339+G343+G347+G350+G352</f>
        <v>0</v>
      </c>
      <c r="H338" s="85">
        <f>+H339+H343+H347+H350+H352</f>
        <v>0</v>
      </c>
      <c r="I338" s="85">
        <f>+I339+I343+I347+I350+I352</f>
        <v>0</v>
      </c>
      <c r="J338" s="85">
        <f>+J339+J343+J347+J350+J352</f>
        <v>0</v>
      </c>
      <c r="K338" s="119">
        <f>+K339+K343+K347+K350+K352</f>
        <v>0</v>
      </c>
    </row>
    <row r="339" spans="1:11" ht="12.75" x14ac:dyDescent="0.2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396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 x14ac:dyDescent="0.2">
      <c r="A340" s="62">
        <v>2</v>
      </c>
      <c r="B340" s="57">
        <v>4</v>
      </c>
      <c r="C340" s="57">
        <v>1</v>
      </c>
      <c r="D340" s="57">
        <v>1</v>
      </c>
      <c r="E340" s="57" t="s">
        <v>309</v>
      </c>
      <c r="F340" s="60" t="s">
        <v>397</v>
      </c>
      <c r="G340" s="55"/>
      <c r="H340" s="55"/>
      <c r="I340" s="55"/>
      <c r="J340" s="55">
        <f>SUBTOTAL(9,G340:I340)</f>
        <v>0</v>
      </c>
      <c r="K340" s="110">
        <f>IFERROR(J340/$J$18*100,"0.00")</f>
        <v>0</v>
      </c>
    </row>
    <row r="341" spans="1:11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310</v>
      </c>
      <c r="F341" s="60" t="s">
        <v>398</v>
      </c>
      <c r="G341" s="55"/>
      <c r="H341" s="55"/>
      <c r="I341" s="55"/>
      <c r="J341" s="55">
        <f>SUBTOTAL(9,G341:I341)</f>
        <v>0</v>
      </c>
      <c r="K341" s="110">
        <f>IFERROR(J341/$J$18*100,"0.00")</f>
        <v>0</v>
      </c>
    </row>
    <row r="342" spans="1:11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311</v>
      </c>
      <c r="F342" s="60" t="s">
        <v>399</v>
      </c>
      <c r="G342" s="66"/>
      <c r="H342" s="66"/>
      <c r="I342" s="66"/>
      <c r="J342" s="55">
        <f>SUBTOTAL(9,G342:I342)</f>
        <v>0</v>
      </c>
      <c r="K342" s="110">
        <f>IFERROR(J342/$J$18*100,"0.00")</f>
        <v>0</v>
      </c>
    </row>
    <row r="343" spans="1:11" ht="12.75" x14ac:dyDescent="0.2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400</v>
      </c>
      <c r="G343" s="71">
        <f>+G344+G345+G346</f>
        <v>0</v>
      </c>
      <c r="H343" s="71">
        <f>+H344+H345+H346</f>
        <v>0</v>
      </c>
      <c r="I343" s="71">
        <f>+I344+I345+I346</f>
        <v>0</v>
      </c>
      <c r="J343" s="71">
        <f>+J344+J345+J346</f>
        <v>0</v>
      </c>
      <c r="K343" s="121">
        <f>+K344+K345+K346</f>
        <v>0</v>
      </c>
    </row>
    <row r="344" spans="1:11" ht="12.75" x14ac:dyDescent="0.2">
      <c r="A344" s="62">
        <v>2</v>
      </c>
      <c r="B344" s="57">
        <v>4</v>
      </c>
      <c r="C344" s="57">
        <v>1</v>
      </c>
      <c r="D344" s="57">
        <v>2</v>
      </c>
      <c r="E344" s="57" t="s">
        <v>309</v>
      </c>
      <c r="F344" s="60" t="s">
        <v>401</v>
      </c>
      <c r="G344" s="55"/>
      <c r="H344" s="55"/>
      <c r="I344" s="55"/>
      <c r="J344" s="55">
        <f>SUBTOTAL(9,G344:I344)</f>
        <v>0</v>
      </c>
      <c r="K344" s="110">
        <f>IFERROR(J344/$J$18*100,"0.00")</f>
        <v>0</v>
      </c>
    </row>
    <row r="345" spans="1:11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310</v>
      </c>
      <c r="F345" s="60" t="s">
        <v>402</v>
      </c>
      <c r="G345" s="55"/>
      <c r="H345" s="55"/>
      <c r="I345" s="55"/>
      <c r="J345" s="55">
        <f>SUBTOTAL(9,G345:I345)</f>
        <v>0</v>
      </c>
      <c r="K345" s="110">
        <f>IFERROR(J345/$J$18*100,"0.00")</f>
        <v>0</v>
      </c>
    </row>
    <row r="346" spans="1:11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311</v>
      </c>
      <c r="F346" s="60" t="s">
        <v>403</v>
      </c>
      <c r="G346" s="66"/>
      <c r="H346" s="66"/>
      <c r="I346" s="66"/>
      <c r="J346" s="55">
        <f>SUBTOTAL(9,G346:I346)</f>
        <v>0</v>
      </c>
      <c r="K346" s="110">
        <f>IFERROR(J346/$J$18*100,"0.00")</f>
        <v>0</v>
      </c>
    </row>
    <row r="347" spans="1:11" ht="12.75" x14ac:dyDescent="0.2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404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 x14ac:dyDescent="0.2">
      <c r="A348" s="76">
        <v>2</v>
      </c>
      <c r="B348" s="77">
        <v>4</v>
      </c>
      <c r="C348" s="77">
        <v>1</v>
      </c>
      <c r="D348" s="77">
        <v>4</v>
      </c>
      <c r="E348" s="57" t="s">
        <v>309</v>
      </c>
      <c r="F348" s="78" t="s">
        <v>405</v>
      </c>
      <c r="G348" s="55"/>
      <c r="H348" s="55"/>
      <c r="I348" s="55"/>
      <c r="J348" s="55">
        <f>SUBTOTAL(9,G348:I348)</f>
        <v>0</v>
      </c>
      <c r="K348" s="110">
        <f>IFERROR(J348/$J$18*100,"0.00")</f>
        <v>0</v>
      </c>
    </row>
    <row r="349" spans="1:11" ht="12.75" x14ac:dyDescent="0.2">
      <c r="A349" s="62">
        <v>2</v>
      </c>
      <c r="B349" s="57">
        <v>4</v>
      </c>
      <c r="C349" s="57">
        <v>1</v>
      </c>
      <c r="D349" s="57">
        <v>4</v>
      </c>
      <c r="E349" s="57" t="s">
        <v>310</v>
      </c>
      <c r="F349" s="60" t="s">
        <v>406</v>
      </c>
      <c r="G349" s="66"/>
      <c r="H349" s="66"/>
      <c r="I349" s="66"/>
      <c r="J349" s="55">
        <f>SUBTOTAL(9,G349:I349)</f>
        <v>0</v>
      </c>
      <c r="K349" s="110">
        <f>IFERROR(J349/$J$18*100,"0.00")</f>
        <v>0</v>
      </c>
    </row>
    <row r="350" spans="1:11" ht="12.75" x14ac:dyDescent="0.2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407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>
        <f>+K351</f>
        <v>0</v>
      </c>
    </row>
    <row r="351" spans="1:11" ht="12.75" x14ac:dyDescent="0.2">
      <c r="A351" s="62">
        <v>2</v>
      </c>
      <c r="B351" s="57">
        <v>4</v>
      </c>
      <c r="C351" s="57">
        <v>1</v>
      </c>
      <c r="D351" s="57">
        <v>5</v>
      </c>
      <c r="E351" s="57" t="s">
        <v>309</v>
      </c>
      <c r="F351" s="60" t="s">
        <v>407</v>
      </c>
      <c r="G351" s="66"/>
      <c r="H351" s="66"/>
      <c r="I351" s="66"/>
      <c r="J351" s="55">
        <f>SUBTOTAL(9,G351:I351)</f>
        <v>0</v>
      </c>
      <c r="K351" s="110">
        <f>IFERROR(J351/$J$18*100,"0.00")</f>
        <v>0</v>
      </c>
    </row>
    <row r="352" spans="1:11" ht="12.75" x14ac:dyDescent="0.2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408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>
        <f>+K353</f>
        <v>0</v>
      </c>
    </row>
    <row r="353" spans="1:11" ht="12.75" x14ac:dyDescent="0.2">
      <c r="A353" s="62">
        <v>2</v>
      </c>
      <c r="B353" s="57">
        <v>4</v>
      </c>
      <c r="C353" s="57">
        <v>1</v>
      </c>
      <c r="D353" s="57">
        <v>6</v>
      </c>
      <c r="E353" s="57" t="s">
        <v>309</v>
      </c>
      <c r="F353" s="60" t="s">
        <v>409</v>
      </c>
      <c r="G353" s="66"/>
      <c r="H353" s="66"/>
      <c r="I353" s="66"/>
      <c r="J353" s="55">
        <f>SUBTOTAL(9,G353:I353)</f>
        <v>0</v>
      </c>
      <c r="K353" s="110">
        <f>IFERROR(J353/$J$18*100,"0.00")</f>
        <v>0</v>
      </c>
    </row>
    <row r="354" spans="1:11" ht="12.75" x14ac:dyDescent="0.2">
      <c r="A354" s="86">
        <v>2</v>
      </c>
      <c r="B354" s="84">
        <v>4</v>
      </c>
      <c r="C354" s="84">
        <v>2</v>
      </c>
      <c r="D354" s="84"/>
      <c r="E354" s="84"/>
      <c r="F354" s="87" t="s">
        <v>410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 x14ac:dyDescent="0.2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411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>
        <f>+K356</f>
        <v>0</v>
      </c>
    </row>
    <row r="356" spans="1:11" ht="12.75" x14ac:dyDescent="0.2">
      <c r="A356" s="56">
        <v>2</v>
      </c>
      <c r="B356" s="57">
        <v>4</v>
      </c>
      <c r="C356" s="57">
        <v>2</v>
      </c>
      <c r="D356" s="57">
        <v>1</v>
      </c>
      <c r="E356" s="57" t="s">
        <v>309</v>
      </c>
      <c r="F356" s="60" t="s">
        <v>412</v>
      </c>
      <c r="G356" s="66"/>
      <c r="H356" s="66"/>
      <c r="I356" s="66"/>
      <c r="J356" s="55">
        <f>SUBTOTAL(9,G356:I356)</f>
        <v>0</v>
      </c>
      <c r="K356" s="110">
        <f>IFERROR(J356/$J$18*100,"0.00")</f>
        <v>0</v>
      </c>
    </row>
    <row r="357" spans="1:11" ht="22.5" x14ac:dyDescent="0.2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413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 x14ac:dyDescent="0.2">
      <c r="A358" s="56">
        <v>2</v>
      </c>
      <c r="B358" s="57">
        <v>4</v>
      </c>
      <c r="C358" s="57">
        <v>2</v>
      </c>
      <c r="D358" s="57">
        <v>2</v>
      </c>
      <c r="E358" s="57" t="s">
        <v>309</v>
      </c>
      <c r="F358" s="60" t="s">
        <v>414</v>
      </c>
      <c r="G358" s="66"/>
      <c r="H358" s="66"/>
      <c r="I358" s="66"/>
      <c r="J358" s="55">
        <f>SUBTOTAL(9,G358:I358)</f>
        <v>0</v>
      </c>
      <c r="K358" s="110">
        <f>IFERROR(J358/$J$18*100,"0.00")</f>
        <v>0</v>
      </c>
    </row>
    <row r="359" spans="1:11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310</v>
      </c>
      <c r="F359" s="60" t="s">
        <v>415</v>
      </c>
      <c r="G359" s="66"/>
      <c r="H359" s="66"/>
      <c r="I359" s="66"/>
      <c r="J359" s="55">
        <f>SUBTOTAL(9,G359:I359)</f>
        <v>0</v>
      </c>
      <c r="K359" s="110">
        <f>IFERROR(J359/$J$18*100,"0.00")</f>
        <v>0</v>
      </c>
    </row>
    <row r="360" spans="1:11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311</v>
      </c>
      <c r="F360" s="60" t="s">
        <v>416</v>
      </c>
      <c r="G360" s="66"/>
      <c r="H360" s="66"/>
      <c r="I360" s="66"/>
      <c r="J360" s="55">
        <f>SUBTOTAL(9,G360:I360)</f>
        <v>0</v>
      </c>
      <c r="K360" s="110">
        <f>IFERROR(J360/$J$18*100,"0.00")</f>
        <v>0</v>
      </c>
    </row>
    <row r="361" spans="1:11" ht="12.75" x14ac:dyDescent="0.2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417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 x14ac:dyDescent="0.2">
      <c r="A362" s="54">
        <v>2</v>
      </c>
      <c r="B362" s="57">
        <v>4</v>
      </c>
      <c r="C362" s="57">
        <v>2</v>
      </c>
      <c r="D362" s="57">
        <v>3</v>
      </c>
      <c r="E362" s="57" t="s">
        <v>309</v>
      </c>
      <c r="F362" s="60" t="s">
        <v>418</v>
      </c>
      <c r="G362" s="55"/>
      <c r="H362" s="55"/>
      <c r="I362" s="55"/>
      <c r="J362" s="55">
        <f>SUBTOTAL(9,G362:I362)</f>
        <v>0</v>
      </c>
      <c r="K362" s="110">
        <f>IFERROR(J362/$J$18*100,"0.00")</f>
        <v>0</v>
      </c>
    </row>
    <row r="363" spans="1:11" ht="12.7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310</v>
      </c>
      <c r="F363" s="60" t="s">
        <v>419</v>
      </c>
      <c r="G363" s="55"/>
      <c r="H363" s="55"/>
      <c r="I363" s="55"/>
      <c r="J363" s="55">
        <f>SUBTOTAL(9,G363:I363)</f>
        <v>0</v>
      </c>
      <c r="K363" s="110">
        <f>IFERROR(J363/$J$18*100,"0.00")</f>
        <v>0</v>
      </c>
    </row>
    <row r="364" spans="1:11" ht="22.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311</v>
      </c>
      <c r="F364" s="60" t="s">
        <v>420</v>
      </c>
      <c r="G364" s="55"/>
      <c r="H364" s="55"/>
      <c r="I364" s="55"/>
      <c r="J364" s="55">
        <f>SUBTOTAL(9,G364:I364)</f>
        <v>0</v>
      </c>
      <c r="K364" s="110">
        <f>IFERROR(J364/$J$18*100,"0.00")</f>
        <v>0</v>
      </c>
    </row>
    <row r="365" spans="1:11" ht="12.75" x14ac:dyDescent="0.2">
      <c r="A365" s="86">
        <v>2</v>
      </c>
      <c r="B365" s="84">
        <v>4</v>
      </c>
      <c r="C365" s="84">
        <v>4</v>
      </c>
      <c r="D365" s="84"/>
      <c r="E365" s="84"/>
      <c r="F365" s="87" t="s">
        <v>421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 x14ac:dyDescent="0.2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422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 x14ac:dyDescent="0.2">
      <c r="A367" s="54">
        <v>2</v>
      </c>
      <c r="B367" s="57">
        <v>4</v>
      </c>
      <c r="C367" s="57">
        <v>4</v>
      </c>
      <c r="D367" s="57">
        <v>1</v>
      </c>
      <c r="E367" s="57" t="s">
        <v>309</v>
      </c>
      <c r="F367" s="60" t="s">
        <v>423</v>
      </c>
      <c r="G367" s="55"/>
      <c r="H367" s="55"/>
      <c r="I367" s="55"/>
      <c r="J367" s="55">
        <f>SUBTOTAL(9,G367:I367)</f>
        <v>0</v>
      </c>
      <c r="K367" s="110">
        <f>IFERROR(J367/$J$18*100,"0.00")</f>
        <v>0</v>
      </c>
    </row>
    <row r="368" spans="1:11" ht="12.7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310</v>
      </c>
      <c r="F368" s="60" t="s">
        <v>424</v>
      </c>
      <c r="G368" s="55"/>
      <c r="H368" s="55"/>
      <c r="I368" s="55"/>
      <c r="J368" s="55">
        <f>SUBTOTAL(9,G368:I368)</f>
        <v>0</v>
      </c>
      <c r="K368" s="110">
        <f>IFERROR(J368/$J$18*100,"0.00")</f>
        <v>0</v>
      </c>
    </row>
    <row r="369" spans="1:11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311</v>
      </c>
      <c r="F369" s="60" t="s">
        <v>425</v>
      </c>
      <c r="G369" s="55"/>
      <c r="H369" s="55"/>
      <c r="I369" s="55"/>
      <c r="J369" s="55">
        <f>SUBTOTAL(9,G369:I369)</f>
        <v>0</v>
      </c>
      <c r="K369" s="110">
        <f>IFERROR(J369/$J$18*100,"0.00")</f>
        <v>0</v>
      </c>
    </row>
    <row r="370" spans="1:11" ht="12.75" x14ac:dyDescent="0.2">
      <c r="A370" s="86">
        <v>2</v>
      </c>
      <c r="B370" s="84">
        <v>4</v>
      </c>
      <c r="C370" s="84">
        <v>6</v>
      </c>
      <c r="D370" s="84"/>
      <c r="E370" s="84"/>
      <c r="F370" s="87" t="s">
        <v>426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 x14ac:dyDescent="0.2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427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>
        <f>+K372</f>
        <v>0</v>
      </c>
    </row>
    <row r="372" spans="1:11" ht="12.75" x14ac:dyDescent="0.2">
      <c r="A372" s="62">
        <v>2</v>
      </c>
      <c r="B372" s="57">
        <v>4</v>
      </c>
      <c r="C372" s="57">
        <v>6</v>
      </c>
      <c r="D372" s="57">
        <v>1</v>
      </c>
      <c r="E372" s="57" t="s">
        <v>309</v>
      </c>
      <c r="F372" s="60" t="s">
        <v>427</v>
      </c>
      <c r="G372" s="66"/>
      <c r="H372" s="66"/>
      <c r="I372" s="66"/>
      <c r="J372" s="55">
        <f>SUBTOTAL(9,G372:I372)</f>
        <v>0</v>
      </c>
      <c r="K372" s="110">
        <f>IFERROR(J372/$J$18*100,"0.00")</f>
        <v>0</v>
      </c>
    </row>
    <row r="373" spans="1:11" ht="12.75" x14ac:dyDescent="0.2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428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>
        <f>+K374</f>
        <v>0</v>
      </c>
    </row>
    <row r="374" spans="1:11" ht="12.75" x14ac:dyDescent="0.2">
      <c r="A374" s="62">
        <v>2</v>
      </c>
      <c r="B374" s="57">
        <v>4</v>
      </c>
      <c r="C374" s="57">
        <v>6</v>
      </c>
      <c r="D374" s="57">
        <v>2</v>
      </c>
      <c r="E374" s="57" t="s">
        <v>309</v>
      </c>
      <c r="F374" s="60" t="s">
        <v>428</v>
      </c>
      <c r="G374" s="66"/>
      <c r="H374" s="66"/>
      <c r="I374" s="66"/>
      <c r="J374" s="55">
        <f>SUBTOTAL(9,G374:I374)</f>
        <v>0</v>
      </c>
      <c r="K374" s="110">
        <f>IFERROR(J374/$J$18*100,"0.00")</f>
        <v>0</v>
      </c>
    </row>
    <row r="375" spans="1:11" ht="12.75" x14ac:dyDescent="0.2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429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>
        <f>+K376</f>
        <v>0</v>
      </c>
    </row>
    <row r="376" spans="1:11" ht="12.75" x14ac:dyDescent="0.2">
      <c r="A376" s="62">
        <v>2</v>
      </c>
      <c r="B376" s="57">
        <v>4</v>
      </c>
      <c r="C376" s="57">
        <v>6</v>
      </c>
      <c r="D376" s="57">
        <v>3</v>
      </c>
      <c r="E376" s="57" t="s">
        <v>309</v>
      </c>
      <c r="F376" s="60" t="s">
        <v>429</v>
      </c>
      <c r="G376" s="66"/>
      <c r="H376" s="66"/>
      <c r="I376" s="66"/>
      <c r="J376" s="55">
        <f>SUBTOTAL(9,G376:I376)</f>
        <v>0</v>
      </c>
      <c r="K376" s="110">
        <f>IFERROR(J376/$J$18*100,"0.00")</f>
        <v>0</v>
      </c>
    </row>
    <row r="377" spans="1:11" ht="12.75" x14ac:dyDescent="0.2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430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>
        <f>+K378</f>
        <v>0</v>
      </c>
    </row>
    <row r="378" spans="1:11" ht="12.75" x14ac:dyDescent="0.2">
      <c r="A378" s="62">
        <v>2</v>
      </c>
      <c r="B378" s="57">
        <v>4</v>
      </c>
      <c r="C378" s="57">
        <v>6</v>
      </c>
      <c r="D378" s="57">
        <v>4</v>
      </c>
      <c r="E378" s="57" t="s">
        <v>309</v>
      </c>
      <c r="F378" s="60" t="s">
        <v>430</v>
      </c>
      <c r="G378" s="66"/>
      <c r="H378" s="66"/>
      <c r="I378" s="66"/>
      <c r="J378" s="55">
        <f>SUBTOTAL(9,G378:I378)</f>
        <v>0</v>
      </c>
      <c r="K378" s="110">
        <f>IFERROR(J378/$J$18*100,"0.00")</f>
        <v>0</v>
      </c>
    </row>
    <row r="379" spans="1:11" ht="12.75" x14ac:dyDescent="0.2">
      <c r="A379" s="86">
        <v>2</v>
      </c>
      <c r="B379" s="84">
        <v>4</v>
      </c>
      <c r="C379" s="84">
        <v>7</v>
      </c>
      <c r="D379" s="84"/>
      <c r="E379" s="84"/>
      <c r="F379" s="87" t="s">
        <v>431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 x14ac:dyDescent="0.2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432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>
        <f>+K381</f>
        <v>0</v>
      </c>
    </row>
    <row r="381" spans="1:11" ht="12.75" x14ac:dyDescent="0.2">
      <c r="A381" s="62">
        <v>2</v>
      </c>
      <c r="B381" s="57">
        <v>4</v>
      </c>
      <c r="C381" s="57">
        <v>7</v>
      </c>
      <c r="D381" s="57">
        <v>1</v>
      </c>
      <c r="E381" s="57" t="s">
        <v>309</v>
      </c>
      <c r="F381" s="60" t="s">
        <v>433</v>
      </c>
      <c r="G381" s="66"/>
      <c r="H381" s="66"/>
      <c r="I381" s="66"/>
      <c r="J381" s="55">
        <f>SUBTOTAL(9,G381:I381)</f>
        <v>0</v>
      </c>
      <c r="K381" s="110">
        <f>IFERROR(J381/$J$18*100,"0.00")</f>
        <v>0</v>
      </c>
    </row>
    <row r="382" spans="1:11" ht="12.75" x14ac:dyDescent="0.2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434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>
        <f>+K383</f>
        <v>0</v>
      </c>
    </row>
    <row r="383" spans="1:11" ht="12.75" x14ac:dyDescent="0.2">
      <c r="A383" s="62">
        <v>2</v>
      </c>
      <c r="B383" s="57">
        <v>4</v>
      </c>
      <c r="C383" s="57">
        <v>7</v>
      </c>
      <c r="D383" s="57">
        <v>2</v>
      </c>
      <c r="E383" s="57" t="s">
        <v>309</v>
      </c>
      <c r="F383" s="60" t="s">
        <v>435</v>
      </c>
      <c r="G383" s="66"/>
      <c r="H383" s="66"/>
      <c r="I383" s="66"/>
      <c r="J383" s="55">
        <f>SUBTOTAL(9,G383:I383)</f>
        <v>0</v>
      </c>
      <c r="K383" s="110">
        <f>IFERROR(J383/$J$18*100,"0.00")</f>
        <v>0</v>
      </c>
    </row>
    <row r="384" spans="1:11" ht="12.75" x14ac:dyDescent="0.2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436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>
        <f>+K385</f>
        <v>0</v>
      </c>
    </row>
    <row r="385" spans="1:11" ht="12.75" x14ac:dyDescent="0.2">
      <c r="A385" s="62">
        <v>2</v>
      </c>
      <c r="B385" s="57">
        <v>4</v>
      </c>
      <c r="C385" s="57">
        <v>7</v>
      </c>
      <c r="D385" s="57">
        <v>3</v>
      </c>
      <c r="E385" s="57" t="s">
        <v>309</v>
      </c>
      <c r="F385" s="60" t="s">
        <v>436</v>
      </c>
      <c r="G385" s="66"/>
      <c r="H385" s="66"/>
      <c r="I385" s="66"/>
      <c r="J385" s="55">
        <f>SUBTOTAL(9,G385:I385)</f>
        <v>0</v>
      </c>
      <c r="K385" s="110">
        <f>IFERROR(J385/$J$18*100,"0.00")</f>
        <v>0</v>
      </c>
    </row>
    <row r="386" spans="1:11" ht="12.75" x14ac:dyDescent="0.2">
      <c r="A386" s="86">
        <v>2</v>
      </c>
      <c r="B386" s="84">
        <v>4</v>
      </c>
      <c r="C386" s="84">
        <v>9</v>
      </c>
      <c r="D386" s="84"/>
      <c r="E386" s="84"/>
      <c r="F386" s="87" t="s">
        <v>437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 x14ac:dyDescent="0.2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437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>
        <f>+K388</f>
        <v>0</v>
      </c>
    </row>
    <row r="388" spans="1:11" ht="12.75" x14ac:dyDescent="0.2">
      <c r="A388" s="62">
        <v>2</v>
      </c>
      <c r="B388" s="57">
        <v>4</v>
      </c>
      <c r="C388" s="57">
        <v>9</v>
      </c>
      <c r="D388" s="57">
        <v>1</v>
      </c>
      <c r="E388" s="57" t="s">
        <v>309</v>
      </c>
      <c r="F388" s="60" t="s">
        <v>437</v>
      </c>
      <c r="G388" s="66"/>
      <c r="H388" s="66"/>
      <c r="I388" s="66"/>
      <c r="J388" s="55">
        <f>SUBTOTAL(9,G388:I388)</f>
        <v>0</v>
      </c>
      <c r="K388" s="110">
        <f>IFERROR(J388/$J$18*100,"0.00")</f>
        <v>0</v>
      </c>
    </row>
    <row r="389" spans="1:11" ht="12.75" x14ac:dyDescent="0.2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438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>
        <f>+K390</f>
        <v>0</v>
      </c>
    </row>
    <row r="390" spans="1:11" ht="12.75" x14ac:dyDescent="0.2">
      <c r="A390" s="62">
        <v>2</v>
      </c>
      <c r="B390" s="57">
        <v>4</v>
      </c>
      <c r="C390" s="57">
        <v>9</v>
      </c>
      <c r="D390" s="57">
        <v>2</v>
      </c>
      <c r="E390" s="57" t="s">
        <v>309</v>
      </c>
      <c r="F390" s="60" t="s">
        <v>438</v>
      </c>
      <c r="G390" s="66"/>
      <c r="H390" s="66"/>
      <c r="I390" s="66"/>
      <c r="J390" s="55">
        <f>SUBTOTAL(9,G390:I390)</f>
        <v>0</v>
      </c>
      <c r="K390" s="110">
        <f>IFERROR(J390/$J$18*100,"0.00")</f>
        <v>0</v>
      </c>
    </row>
    <row r="391" spans="1:11" ht="12.75" x14ac:dyDescent="0.2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439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>
        <f>+K392</f>
        <v>0</v>
      </c>
    </row>
    <row r="392" spans="1:11" ht="12.75" x14ac:dyDescent="0.2">
      <c r="A392" s="62">
        <v>2</v>
      </c>
      <c r="B392" s="57">
        <v>4</v>
      </c>
      <c r="C392" s="57">
        <v>9</v>
      </c>
      <c r="D392" s="57">
        <v>3</v>
      </c>
      <c r="E392" s="57" t="s">
        <v>309</v>
      </c>
      <c r="F392" s="60" t="s">
        <v>439</v>
      </c>
      <c r="G392" s="66"/>
      <c r="H392" s="66"/>
      <c r="I392" s="66"/>
      <c r="J392" s="55">
        <f>SUBTOTAL(9,G392:I392)</f>
        <v>0</v>
      </c>
      <c r="K392" s="110">
        <f>IFERROR(J392/$J$18*100,"0.00")</f>
        <v>0</v>
      </c>
    </row>
    <row r="393" spans="1:11" ht="12.75" x14ac:dyDescent="0.2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440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>
        <f>+K394</f>
        <v>0</v>
      </c>
    </row>
    <row r="394" spans="1:11" ht="12.75" x14ac:dyDescent="0.2">
      <c r="A394" s="56">
        <v>2</v>
      </c>
      <c r="B394" s="57">
        <v>4</v>
      </c>
      <c r="C394" s="57">
        <v>9</v>
      </c>
      <c r="D394" s="57">
        <v>4</v>
      </c>
      <c r="E394" s="57" t="s">
        <v>309</v>
      </c>
      <c r="F394" s="60" t="s">
        <v>440</v>
      </c>
      <c r="G394" s="66"/>
      <c r="H394" s="66"/>
      <c r="I394" s="66"/>
      <c r="J394" s="55">
        <f>SUBTOTAL(9,G394:I394)</f>
        <v>0</v>
      </c>
      <c r="K394" s="110">
        <f>IFERROR(J394/$J$18*100,"0.00")</f>
        <v>0</v>
      </c>
    </row>
    <row r="395" spans="1:11" ht="12.75" x14ac:dyDescent="0.2">
      <c r="A395" s="88">
        <v>2</v>
      </c>
      <c r="B395" s="89">
        <v>5</v>
      </c>
      <c r="C395" s="90"/>
      <c r="D395" s="90"/>
      <c r="E395" s="90"/>
      <c r="F395" s="91" t="s">
        <v>441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 x14ac:dyDescent="0.2">
      <c r="A396" s="86">
        <v>2</v>
      </c>
      <c r="B396" s="84">
        <v>5</v>
      </c>
      <c r="C396" s="84">
        <v>1</v>
      </c>
      <c r="D396" s="84"/>
      <c r="E396" s="84"/>
      <c r="F396" s="87" t="s">
        <v>442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>
        <f>+K397</f>
        <v>0</v>
      </c>
    </row>
    <row r="397" spans="1:11" ht="12.75" x14ac:dyDescent="0.2">
      <c r="A397" s="76">
        <v>2</v>
      </c>
      <c r="B397" s="77">
        <v>5</v>
      </c>
      <c r="C397" s="77">
        <v>1</v>
      </c>
      <c r="D397" s="77">
        <v>1</v>
      </c>
      <c r="E397" s="77" t="s">
        <v>309</v>
      </c>
      <c r="F397" s="78" t="s">
        <v>443</v>
      </c>
      <c r="G397" s="66"/>
      <c r="H397" s="66"/>
      <c r="I397" s="66"/>
      <c r="J397" s="55">
        <f>SUBTOTAL(9,G397:I397)</f>
        <v>0</v>
      </c>
      <c r="K397" s="110">
        <f>IFERROR(J397/$J$18*100,"0.00")</f>
        <v>0</v>
      </c>
    </row>
    <row r="398" spans="1:11" ht="12.75" x14ac:dyDescent="0.2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444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>
        <f>+K399</f>
        <v>0</v>
      </c>
    </row>
    <row r="399" spans="1:11" ht="12.75" x14ac:dyDescent="0.2">
      <c r="A399" s="56">
        <v>2</v>
      </c>
      <c r="B399" s="57">
        <v>5</v>
      </c>
      <c r="C399" s="57">
        <v>1</v>
      </c>
      <c r="D399" s="57">
        <v>2</v>
      </c>
      <c r="E399" s="57" t="s">
        <v>309</v>
      </c>
      <c r="F399" s="60" t="s">
        <v>444</v>
      </c>
      <c r="G399" s="66"/>
      <c r="H399" s="66"/>
      <c r="I399" s="66"/>
      <c r="J399" s="55">
        <f>SUBTOTAL(9,G399:I399)</f>
        <v>0</v>
      </c>
      <c r="K399" s="110">
        <f>IFERROR(J399/$J$18*100,"0.00")</f>
        <v>0</v>
      </c>
    </row>
    <row r="400" spans="1:11" ht="12.75" x14ac:dyDescent="0.2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445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>
        <f>+K401</f>
        <v>0</v>
      </c>
    </row>
    <row r="401" spans="1:11" ht="12.75" x14ac:dyDescent="0.2">
      <c r="A401" s="56">
        <v>2</v>
      </c>
      <c r="B401" s="57">
        <v>5</v>
      </c>
      <c r="C401" s="57">
        <v>1</v>
      </c>
      <c r="D401" s="57">
        <v>3</v>
      </c>
      <c r="E401" s="57" t="s">
        <v>309</v>
      </c>
      <c r="F401" s="60" t="s">
        <v>445</v>
      </c>
      <c r="G401" s="66"/>
      <c r="H401" s="66"/>
      <c r="I401" s="66"/>
      <c r="J401" s="55">
        <f>SUBTOTAL(9,G401:I401)</f>
        <v>0</v>
      </c>
      <c r="K401" s="110">
        <f>IFERROR(J401/$J$18*100,"0.00")</f>
        <v>0</v>
      </c>
    </row>
    <row r="402" spans="1:11" ht="12.75" x14ac:dyDescent="0.2">
      <c r="A402" s="88">
        <v>2</v>
      </c>
      <c r="B402" s="89">
        <v>6</v>
      </c>
      <c r="C402" s="90"/>
      <c r="D402" s="90"/>
      <c r="E402" s="90"/>
      <c r="F402" s="91" t="s">
        <v>255</v>
      </c>
      <c r="G402" s="92">
        <f>+G403+G414+G423+G432+G439+G454+G459+G478</f>
        <v>0</v>
      </c>
      <c r="H402" s="92">
        <f>+H403+H414+H423+H432+H439+H454+H459+H478</f>
        <v>15795000</v>
      </c>
      <c r="I402" s="92">
        <f>+I403+I414+I423+I432+I439+I454+I459+I478</f>
        <v>0</v>
      </c>
      <c r="J402" s="92">
        <f>+J403+J414+J423+J432+J439+J454+J459+J478</f>
        <v>15795000</v>
      </c>
      <c r="K402" s="118">
        <f>+K403+K414+K423+K432+K439+K454+K459+K478</f>
        <v>2.7468367701827914</v>
      </c>
    </row>
    <row r="403" spans="1:11" ht="12.75" x14ac:dyDescent="0.2">
      <c r="A403" s="86">
        <v>2</v>
      </c>
      <c r="B403" s="84">
        <v>6</v>
      </c>
      <c r="C403" s="84">
        <v>1</v>
      </c>
      <c r="D403" s="84"/>
      <c r="E403" s="84"/>
      <c r="F403" s="87" t="s">
        <v>256</v>
      </c>
      <c r="G403" s="85">
        <f>+G404+G406+G408+G410+G412</f>
        <v>0</v>
      </c>
      <c r="H403" s="85">
        <f>+H404+H406+H408+H410+H412</f>
        <v>1200000</v>
      </c>
      <c r="I403" s="85">
        <f>+I404+I406+I408+I410+I412</f>
        <v>0</v>
      </c>
      <c r="J403" s="85">
        <f>+J404+J406+J408+J410+J412</f>
        <v>1200000</v>
      </c>
      <c r="K403" s="119">
        <f>+K404+K406+K408+K410+K412</f>
        <v>0.2086865542399082</v>
      </c>
    </row>
    <row r="404" spans="1:11" ht="12.75" x14ac:dyDescent="0.2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257</v>
      </c>
      <c r="G404" s="71">
        <f>+G405</f>
        <v>0</v>
      </c>
      <c r="H404" s="71">
        <f>+H405</f>
        <v>200000</v>
      </c>
      <c r="I404" s="71">
        <f>+I405</f>
        <v>0</v>
      </c>
      <c r="J404" s="71">
        <f>+J405</f>
        <v>200000</v>
      </c>
      <c r="K404" s="121">
        <f>+K405</f>
        <v>3.4781092373318036E-2</v>
      </c>
    </row>
    <row r="405" spans="1:11" ht="12.75" x14ac:dyDescent="0.2">
      <c r="A405" s="56">
        <v>2</v>
      </c>
      <c r="B405" s="57">
        <v>6</v>
      </c>
      <c r="C405" s="57">
        <v>1</v>
      </c>
      <c r="D405" s="57">
        <v>1</v>
      </c>
      <c r="E405" s="57" t="s">
        <v>309</v>
      </c>
      <c r="F405" s="60" t="s">
        <v>257</v>
      </c>
      <c r="G405" s="66"/>
      <c r="H405" s="66">
        <v>200000</v>
      </c>
      <c r="I405" s="66"/>
      <c r="J405" s="55">
        <f>SUBTOTAL(9,G405:I405)</f>
        <v>200000</v>
      </c>
      <c r="K405" s="110">
        <f>IFERROR(J405/$J$18*100,"0.00")</f>
        <v>3.4781092373318036E-2</v>
      </c>
    </row>
    <row r="406" spans="1:11" ht="12.75" x14ac:dyDescent="0.2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446</v>
      </c>
      <c r="G406" s="71">
        <f>+G407</f>
        <v>0</v>
      </c>
      <c r="H406" s="71">
        <f>+H407</f>
        <v>200000</v>
      </c>
      <c r="I406" s="71">
        <f>+I407</f>
        <v>0</v>
      </c>
      <c r="J406" s="71">
        <f>+J407</f>
        <v>200000</v>
      </c>
      <c r="K406" s="121">
        <f>+K407</f>
        <v>3.4781092373318036E-2</v>
      </c>
    </row>
    <row r="407" spans="1:11" ht="12.75" x14ac:dyDescent="0.2">
      <c r="A407" s="56">
        <v>2</v>
      </c>
      <c r="B407" s="57">
        <v>6</v>
      </c>
      <c r="C407" s="57">
        <v>1</v>
      </c>
      <c r="D407" s="57">
        <v>2</v>
      </c>
      <c r="E407" s="57" t="s">
        <v>309</v>
      </c>
      <c r="F407" s="60" t="s">
        <v>446</v>
      </c>
      <c r="G407" s="66"/>
      <c r="H407" s="66">
        <v>200000</v>
      </c>
      <c r="I407" s="66"/>
      <c r="J407" s="55">
        <f>SUBTOTAL(9,G407:I407)</f>
        <v>200000</v>
      </c>
      <c r="K407" s="110">
        <f>IFERROR(J407/$J$18*100,"0.00")</f>
        <v>3.4781092373318036E-2</v>
      </c>
    </row>
    <row r="408" spans="1:11" ht="12.75" x14ac:dyDescent="0.2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447</v>
      </c>
      <c r="G408" s="71">
        <f>+G409</f>
        <v>0</v>
      </c>
      <c r="H408" s="71">
        <f>+H409</f>
        <v>500000</v>
      </c>
      <c r="I408" s="71">
        <f>+I409</f>
        <v>0</v>
      </c>
      <c r="J408" s="71">
        <f>+J409</f>
        <v>500000</v>
      </c>
      <c r="K408" s="121">
        <f>+K409</f>
        <v>8.6952730933295086E-2</v>
      </c>
    </row>
    <row r="409" spans="1:11" ht="12.75" x14ac:dyDescent="0.2">
      <c r="A409" s="56">
        <v>2</v>
      </c>
      <c r="B409" s="57">
        <v>6</v>
      </c>
      <c r="C409" s="57">
        <v>1</v>
      </c>
      <c r="D409" s="57">
        <v>3</v>
      </c>
      <c r="E409" s="57" t="s">
        <v>309</v>
      </c>
      <c r="F409" s="60" t="s">
        <v>447</v>
      </c>
      <c r="G409" s="66"/>
      <c r="H409" s="66">
        <v>500000</v>
      </c>
      <c r="I409" s="66"/>
      <c r="J409" s="55">
        <f>SUBTOTAL(9,G409:I409)</f>
        <v>500000</v>
      </c>
      <c r="K409" s="110">
        <f>IFERROR(J409/$J$18*100,"0.00")</f>
        <v>8.6952730933295086E-2</v>
      </c>
    </row>
    <row r="410" spans="1:11" ht="12.75" x14ac:dyDescent="0.2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448</v>
      </c>
      <c r="G410" s="71">
        <f>+G411</f>
        <v>0</v>
      </c>
      <c r="H410" s="71">
        <f>+H411</f>
        <v>100000</v>
      </c>
      <c r="I410" s="71">
        <f>+I411</f>
        <v>0</v>
      </c>
      <c r="J410" s="71">
        <f>+J411</f>
        <v>100000</v>
      </c>
      <c r="K410" s="121">
        <f>+K411</f>
        <v>1.7390546186659018E-2</v>
      </c>
    </row>
    <row r="411" spans="1:11" ht="12.75" x14ac:dyDescent="0.2">
      <c r="A411" s="56">
        <v>2</v>
      </c>
      <c r="B411" s="57">
        <v>6</v>
      </c>
      <c r="C411" s="57">
        <v>1</v>
      </c>
      <c r="D411" s="57">
        <v>4</v>
      </c>
      <c r="E411" s="57" t="s">
        <v>309</v>
      </c>
      <c r="F411" s="60" t="s">
        <v>448</v>
      </c>
      <c r="G411" s="66"/>
      <c r="H411" s="66">
        <v>100000</v>
      </c>
      <c r="I411" s="66"/>
      <c r="J411" s="55">
        <f>SUBTOTAL(9,G411:I411)</f>
        <v>100000</v>
      </c>
      <c r="K411" s="110">
        <f>IFERROR(J411/$J$18*100,"0.00")</f>
        <v>1.7390546186659018E-2</v>
      </c>
    </row>
    <row r="412" spans="1:11" ht="12.75" x14ac:dyDescent="0.2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258</v>
      </c>
      <c r="G412" s="71">
        <f>+G413</f>
        <v>0</v>
      </c>
      <c r="H412" s="71">
        <f>+H413</f>
        <v>200000</v>
      </c>
      <c r="I412" s="71">
        <f>+I413</f>
        <v>0</v>
      </c>
      <c r="J412" s="71">
        <f>+J413</f>
        <v>200000</v>
      </c>
      <c r="K412" s="121">
        <f>+K413</f>
        <v>3.4781092373318036E-2</v>
      </c>
    </row>
    <row r="413" spans="1:11" ht="12.75" x14ac:dyDescent="0.2">
      <c r="A413" s="56">
        <v>2</v>
      </c>
      <c r="B413" s="57">
        <v>6</v>
      </c>
      <c r="C413" s="57">
        <v>1</v>
      </c>
      <c r="D413" s="57">
        <v>9</v>
      </c>
      <c r="E413" s="57" t="s">
        <v>309</v>
      </c>
      <c r="F413" s="60" t="s">
        <v>258</v>
      </c>
      <c r="G413" s="66"/>
      <c r="H413" s="66">
        <v>200000</v>
      </c>
      <c r="I413" s="66"/>
      <c r="J413" s="55">
        <f>SUBTOTAL(9,G413:I413)</f>
        <v>200000</v>
      </c>
      <c r="K413" s="110">
        <f>IFERROR(J413/$J$18*100,"0.00")</f>
        <v>3.4781092373318036E-2</v>
      </c>
    </row>
    <row r="414" spans="1:11" ht="12.75" x14ac:dyDescent="0.2">
      <c r="A414" s="86">
        <v>2</v>
      </c>
      <c r="B414" s="84">
        <v>6</v>
      </c>
      <c r="C414" s="84">
        <v>2</v>
      </c>
      <c r="D414" s="84"/>
      <c r="E414" s="84"/>
      <c r="F414" s="87" t="s">
        <v>259</v>
      </c>
      <c r="G414" s="85">
        <f>+G415+G417+G419+G421</f>
        <v>0</v>
      </c>
      <c r="H414" s="85">
        <f>+H415+H417+H419+H421</f>
        <v>300000</v>
      </c>
      <c r="I414" s="85">
        <f>+I415+I417+I419+I421</f>
        <v>0</v>
      </c>
      <c r="J414" s="85">
        <f>+J415+J417+J419+J421</f>
        <v>300000</v>
      </c>
      <c r="K414" s="119">
        <f>+K415+K417+K419+K421</f>
        <v>5.217163855997705E-2</v>
      </c>
    </row>
    <row r="415" spans="1:11" ht="12.75" x14ac:dyDescent="0.2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449</v>
      </c>
      <c r="G415" s="71">
        <f>+G416</f>
        <v>0</v>
      </c>
      <c r="H415" s="71">
        <f>+H416</f>
        <v>300000</v>
      </c>
      <c r="I415" s="71">
        <f>+I416</f>
        <v>0</v>
      </c>
      <c r="J415" s="71">
        <f>+J416</f>
        <v>300000</v>
      </c>
      <c r="K415" s="121">
        <f>+K416</f>
        <v>5.217163855997705E-2</v>
      </c>
    </row>
    <row r="416" spans="1:11" ht="12.75" x14ac:dyDescent="0.2">
      <c r="A416" s="62">
        <v>2</v>
      </c>
      <c r="B416" s="57">
        <v>6</v>
      </c>
      <c r="C416" s="57">
        <v>2</v>
      </c>
      <c r="D416" s="57">
        <v>1</v>
      </c>
      <c r="E416" s="57" t="s">
        <v>309</v>
      </c>
      <c r="F416" s="60" t="s">
        <v>449</v>
      </c>
      <c r="G416" s="66"/>
      <c r="H416" s="66">
        <v>300000</v>
      </c>
      <c r="I416" s="66"/>
      <c r="J416" s="55">
        <f>SUBTOTAL(9,G416:I416)</f>
        <v>300000</v>
      </c>
      <c r="K416" s="110">
        <f>IFERROR(J416/$J$18*100,"0.00")</f>
        <v>5.217163855997705E-2</v>
      </c>
    </row>
    <row r="417" spans="1:11" ht="12.75" x14ac:dyDescent="0.2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260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>
        <f>+K418</f>
        <v>0</v>
      </c>
    </row>
    <row r="418" spans="1:11" ht="12.75" x14ac:dyDescent="0.2">
      <c r="A418" s="62">
        <v>2</v>
      </c>
      <c r="B418" s="57">
        <v>6</v>
      </c>
      <c r="C418" s="57">
        <v>2</v>
      </c>
      <c r="D418" s="57">
        <v>2</v>
      </c>
      <c r="E418" s="57" t="s">
        <v>309</v>
      </c>
      <c r="F418" s="60" t="s">
        <v>260</v>
      </c>
      <c r="G418" s="66"/>
      <c r="H418" s="66"/>
      <c r="I418" s="66"/>
      <c r="J418" s="55">
        <f>SUBTOTAL(9,G418:I418)</f>
        <v>0</v>
      </c>
      <c r="K418" s="110">
        <f>IFERROR(J418/$J$18*100,"0.00")</f>
        <v>0</v>
      </c>
    </row>
    <row r="419" spans="1:11" ht="12.75" x14ac:dyDescent="0.2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261</v>
      </c>
      <c r="G419" s="71">
        <f>+G420</f>
        <v>0</v>
      </c>
      <c r="H419" s="71">
        <f>+H420</f>
        <v>0</v>
      </c>
      <c r="I419" s="71">
        <f>+I420</f>
        <v>0</v>
      </c>
      <c r="J419" s="71">
        <f>+J420</f>
        <v>0</v>
      </c>
      <c r="K419" s="121">
        <f>+K420</f>
        <v>0</v>
      </c>
    </row>
    <row r="420" spans="1:11" ht="12.75" x14ac:dyDescent="0.2">
      <c r="A420" s="62">
        <v>2</v>
      </c>
      <c r="B420" s="57">
        <v>6</v>
      </c>
      <c r="C420" s="57">
        <v>2</v>
      </c>
      <c r="D420" s="57">
        <v>3</v>
      </c>
      <c r="E420" s="57" t="s">
        <v>309</v>
      </c>
      <c r="F420" s="60" t="s">
        <v>261</v>
      </c>
      <c r="G420" s="66"/>
      <c r="H420" s="66"/>
      <c r="I420" s="66"/>
      <c r="J420" s="55">
        <f>SUBTOTAL(9,G420:I420)</f>
        <v>0</v>
      </c>
      <c r="K420" s="110">
        <f>IFERROR(J420/$J$18*100,"0.00")</f>
        <v>0</v>
      </c>
    </row>
    <row r="421" spans="1:11" ht="12.75" x14ac:dyDescent="0.2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262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>
        <f>+K422</f>
        <v>0</v>
      </c>
    </row>
    <row r="422" spans="1:11" ht="12.75" x14ac:dyDescent="0.2">
      <c r="A422" s="62">
        <v>2</v>
      </c>
      <c r="B422" s="57">
        <v>6</v>
      </c>
      <c r="C422" s="57">
        <v>2</v>
      </c>
      <c r="D422" s="57">
        <v>4</v>
      </c>
      <c r="E422" s="57" t="s">
        <v>309</v>
      </c>
      <c r="F422" s="60" t="s">
        <v>262</v>
      </c>
      <c r="G422" s="66"/>
      <c r="H422" s="66"/>
      <c r="I422" s="66"/>
      <c r="J422" s="55">
        <f>SUBTOTAL(9,G422:I422)</f>
        <v>0</v>
      </c>
      <c r="K422" s="110">
        <f>IFERROR(J422/$J$18*100,"0.00")</f>
        <v>0</v>
      </c>
    </row>
    <row r="423" spans="1:11" ht="12.75" x14ac:dyDescent="0.2">
      <c r="A423" s="86">
        <v>2</v>
      </c>
      <c r="B423" s="84">
        <v>6</v>
      </c>
      <c r="C423" s="84">
        <v>3</v>
      </c>
      <c r="D423" s="84"/>
      <c r="E423" s="84"/>
      <c r="F423" s="87" t="s">
        <v>263</v>
      </c>
      <c r="G423" s="85">
        <f>+G424+G426+G428+G430</f>
        <v>0</v>
      </c>
      <c r="H423" s="85">
        <f>+H424+H426+H428+H430</f>
        <v>12000000</v>
      </c>
      <c r="I423" s="85">
        <f>+I424+I426+I428+I430</f>
        <v>0</v>
      </c>
      <c r="J423" s="85">
        <f>+J424+J426+J428+J430</f>
        <v>12000000</v>
      </c>
      <c r="K423" s="119">
        <f>+K424+K426+K428+K430</f>
        <v>2.0868655423990821</v>
      </c>
    </row>
    <row r="424" spans="1:11" ht="12.75" x14ac:dyDescent="0.2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264</v>
      </c>
      <c r="G424" s="71">
        <f>+G425</f>
        <v>0</v>
      </c>
      <c r="H424" s="71">
        <f>+H425</f>
        <v>10000000</v>
      </c>
      <c r="I424" s="71">
        <f>+I425</f>
        <v>0</v>
      </c>
      <c r="J424" s="71">
        <f>+J425</f>
        <v>10000000</v>
      </c>
      <c r="K424" s="121">
        <f>+K425</f>
        <v>1.7390546186659017</v>
      </c>
    </row>
    <row r="425" spans="1:11" ht="12.75" x14ac:dyDescent="0.2">
      <c r="A425" s="56">
        <v>2</v>
      </c>
      <c r="B425" s="57">
        <v>6</v>
      </c>
      <c r="C425" s="57">
        <v>3</v>
      </c>
      <c r="D425" s="57">
        <v>1</v>
      </c>
      <c r="E425" s="57" t="s">
        <v>309</v>
      </c>
      <c r="F425" s="54" t="s">
        <v>264</v>
      </c>
      <c r="G425" s="66"/>
      <c r="H425" s="66">
        <v>10000000</v>
      </c>
      <c r="I425" s="66"/>
      <c r="J425" s="55">
        <f>SUBTOTAL(9,G425:I425)</f>
        <v>10000000</v>
      </c>
      <c r="K425" s="110">
        <f>IFERROR(J425/$J$18*100,"0.00")</f>
        <v>1.7390546186659017</v>
      </c>
    </row>
    <row r="426" spans="1:11" ht="12.75" x14ac:dyDescent="0.2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265</v>
      </c>
      <c r="G426" s="71">
        <f>+G427</f>
        <v>0</v>
      </c>
      <c r="H426" s="71">
        <f>+H427</f>
        <v>2000000</v>
      </c>
      <c r="I426" s="71">
        <f>+I427</f>
        <v>0</v>
      </c>
      <c r="J426" s="71">
        <f>+J427</f>
        <v>2000000</v>
      </c>
      <c r="K426" s="121">
        <f>+K427</f>
        <v>0.34781092373318034</v>
      </c>
    </row>
    <row r="427" spans="1:11" ht="12.75" x14ac:dyDescent="0.2">
      <c r="A427" s="62">
        <v>2</v>
      </c>
      <c r="B427" s="57">
        <v>6</v>
      </c>
      <c r="C427" s="57">
        <v>3</v>
      </c>
      <c r="D427" s="57">
        <v>2</v>
      </c>
      <c r="E427" s="57" t="s">
        <v>309</v>
      </c>
      <c r="F427" s="60" t="s">
        <v>265</v>
      </c>
      <c r="G427" s="66"/>
      <c r="H427" s="66">
        <v>2000000</v>
      </c>
      <c r="I427" s="66"/>
      <c r="J427" s="55">
        <f>SUBTOTAL(9,G427:I427)</f>
        <v>2000000</v>
      </c>
      <c r="K427" s="110">
        <f>IFERROR(J427/$J$18*100,"0.00")</f>
        <v>0.34781092373318034</v>
      </c>
    </row>
    <row r="428" spans="1:11" ht="12.75" x14ac:dyDescent="0.2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266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>
        <f>+K429</f>
        <v>0</v>
      </c>
    </row>
    <row r="429" spans="1:11" ht="12.75" x14ac:dyDescent="0.2">
      <c r="A429" s="62">
        <v>2</v>
      </c>
      <c r="B429" s="57">
        <v>6</v>
      </c>
      <c r="C429" s="57">
        <v>3</v>
      </c>
      <c r="D429" s="57">
        <v>3</v>
      </c>
      <c r="E429" s="57" t="s">
        <v>309</v>
      </c>
      <c r="F429" s="60" t="s">
        <v>266</v>
      </c>
      <c r="G429" s="66"/>
      <c r="H429" s="66"/>
      <c r="I429" s="66"/>
      <c r="J429" s="55">
        <f>SUBTOTAL(9,G429:I429)</f>
        <v>0</v>
      </c>
      <c r="K429" s="110">
        <f>IFERROR(J429/$J$18*100,"0.00")</f>
        <v>0</v>
      </c>
    </row>
    <row r="430" spans="1:11" ht="12.75" x14ac:dyDescent="0.2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267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>
        <f>+K431</f>
        <v>0</v>
      </c>
    </row>
    <row r="431" spans="1:11" ht="12.75" x14ac:dyDescent="0.2">
      <c r="A431" s="62">
        <v>2</v>
      </c>
      <c r="B431" s="57">
        <v>6</v>
      </c>
      <c r="C431" s="57">
        <v>3</v>
      </c>
      <c r="D431" s="57">
        <v>4</v>
      </c>
      <c r="E431" s="57" t="s">
        <v>309</v>
      </c>
      <c r="F431" s="60" t="s">
        <v>267</v>
      </c>
      <c r="G431" s="66"/>
      <c r="H431" s="66"/>
      <c r="I431" s="66"/>
      <c r="J431" s="55">
        <f>SUBTOTAL(9,G431:I431)</f>
        <v>0</v>
      </c>
      <c r="K431" s="110">
        <f>IFERROR(J431/$J$18*100,"0.00")</f>
        <v>0</v>
      </c>
    </row>
    <row r="432" spans="1:11" ht="12.75" x14ac:dyDescent="0.2">
      <c r="A432" s="86">
        <v>2</v>
      </c>
      <c r="B432" s="84">
        <v>6</v>
      </c>
      <c r="C432" s="84">
        <v>4</v>
      </c>
      <c r="D432" s="84"/>
      <c r="E432" s="84"/>
      <c r="F432" s="87" t="s">
        <v>268</v>
      </c>
      <c r="G432" s="85">
        <f>+G433+G435+G437</f>
        <v>0</v>
      </c>
      <c r="H432" s="85">
        <f>+H433+H435+H437</f>
        <v>2000000</v>
      </c>
      <c r="I432" s="85">
        <f>+I433+I435+I437</f>
        <v>0</v>
      </c>
      <c r="J432" s="85">
        <f>+J433+J435+J437</f>
        <v>2000000</v>
      </c>
      <c r="K432" s="119">
        <f>+K433+K435+K437</f>
        <v>0.34781092373318034</v>
      </c>
    </row>
    <row r="433" spans="1:11" ht="12.75" x14ac:dyDescent="0.2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269</v>
      </c>
      <c r="G433" s="71">
        <f>+G434</f>
        <v>0</v>
      </c>
      <c r="H433" s="71">
        <f>+H434</f>
        <v>2000000</v>
      </c>
      <c r="I433" s="71">
        <f>+I434</f>
        <v>0</v>
      </c>
      <c r="J433" s="71">
        <f>+J434</f>
        <v>2000000</v>
      </c>
      <c r="K433" s="121">
        <f>+K434</f>
        <v>0.34781092373318034</v>
      </c>
    </row>
    <row r="434" spans="1:11" ht="12.75" x14ac:dyDescent="0.2">
      <c r="A434" s="62">
        <v>2</v>
      </c>
      <c r="B434" s="57">
        <v>6</v>
      </c>
      <c r="C434" s="57">
        <v>4</v>
      </c>
      <c r="D434" s="57">
        <v>1</v>
      </c>
      <c r="E434" s="57" t="s">
        <v>309</v>
      </c>
      <c r="F434" s="60" t="s">
        <v>269</v>
      </c>
      <c r="G434" s="66"/>
      <c r="H434" s="66">
        <v>2000000</v>
      </c>
      <c r="I434" s="66"/>
      <c r="J434" s="55">
        <f>SUBTOTAL(9,G434:I434)</f>
        <v>2000000</v>
      </c>
      <c r="K434" s="110">
        <f>IFERROR(J434/$J$18*100,"0.00")</f>
        <v>0.34781092373318034</v>
      </c>
    </row>
    <row r="435" spans="1:11" ht="12.75" x14ac:dyDescent="0.2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270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>
        <f>+K436</f>
        <v>0</v>
      </c>
    </row>
    <row r="436" spans="1:11" ht="12.75" x14ac:dyDescent="0.2">
      <c r="A436" s="62">
        <v>2</v>
      </c>
      <c r="B436" s="57">
        <v>6</v>
      </c>
      <c r="C436" s="57">
        <v>4</v>
      </c>
      <c r="D436" s="57">
        <v>2</v>
      </c>
      <c r="E436" s="57" t="s">
        <v>309</v>
      </c>
      <c r="F436" s="60" t="s">
        <v>270</v>
      </c>
      <c r="G436" s="66"/>
      <c r="H436" s="66"/>
      <c r="I436" s="66"/>
      <c r="J436" s="55">
        <f>SUBTOTAL(9,G436:I436)</f>
        <v>0</v>
      </c>
      <c r="K436" s="110">
        <f>IFERROR(J436/$J$18*100,"0.00")</f>
        <v>0</v>
      </c>
    </row>
    <row r="437" spans="1:11" ht="12.75" x14ac:dyDescent="0.2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271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>
        <f>+K438</f>
        <v>0</v>
      </c>
    </row>
    <row r="438" spans="1:11" ht="12.75" x14ac:dyDescent="0.2">
      <c r="A438" s="62">
        <v>2</v>
      </c>
      <c r="B438" s="57">
        <v>6</v>
      </c>
      <c r="C438" s="57">
        <v>4</v>
      </c>
      <c r="D438" s="57">
        <v>8</v>
      </c>
      <c r="E438" s="57" t="s">
        <v>309</v>
      </c>
      <c r="F438" s="60" t="s">
        <v>271</v>
      </c>
      <c r="G438" s="66"/>
      <c r="H438" s="66"/>
      <c r="I438" s="66"/>
      <c r="J438" s="55">
        <f>SUBTOTAL(9,G438:I438)</f>
        <v>0</v>
      </c>
      <c r="K438" s="110">
        <f>IFERROR(J438/$J$18*100,"0.00")</f>
        <v>0</v>
      </c>
    </row>
    <row r="439" spans="1:11" ht="12.75" x14ac:dyDescent="0.2">
      <c r="A439" s="86">
        <v>2</v>
      </c>
      <c r="B439" s="84">
        <v>6</v>
      </c>
      <c r="C439" s="84">
        <v>5</v>
      </c>
      <c r="D439" s="84"/>
      <c r="E439" s="84"/>
      <c r="F439" s="87" t="s">
        <v>272</v>
      </c>
      <c r="G439" s="85">
        <f>+G440+G442+G444+G446+G448+G450+G452</f>
        <v>0</v>
      </c>
      <c r="H439" s="85">
        <f>+H440+H442+H444+H446+H448+H450+H452</f>
        <v>285000</v>
      </c>
      <c r="I439" s="85">
        <f>+I440+I442+I444+I446+I448+I450+I452</f>
        <v>0</v>
      </c>
      <c r="J439" s="85">
        <f>+J440+J442+J444+J446+J448+J450+J452</f>
        <v>285000</v>
      </c>
      <c r="K439" s="119">
        <f>+K440+K442+K444+K446+K448+K450+K452</f>
        <v>4.95630566319782E-2</v>
      </c>
    </row>
    <row r="440" spans="1:11" ht="12.75" x14ac:dyDescent="0.2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273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>
        <f>+K441</f>
        <v>0</v>
      </c>
    </row>
    <row r="441" spans="1:11" ht="12.75" x14ac:dyDescent="0.2">
      <c r="A441" s="56">
        <v>2</v>
      </c>
      <c r="B441" s="57">
        <v>6</v>
      </c>
      <c r="C441" s="57">
        <v>5</v>
      </c>
      <c r="D441" s="57">
        <v>2</v>
      </c>
      <c r="E441" s="57" t="s">
        <v>309</v>
      </c>
      <c r="F441" s="60" t="s">
        <v>273</v>
      </c>
      <c r="G441" s="66"/>
      <c r="H441" s="66"/>
      <c r="I441" s="66"/>
      <c r="J441" s="55">
        <f>SUBTOTAL(9,G441:I441)</f>
        <v>0</v>
      </c>
      <c r="K441" s="110">
        <f>IFERROR(J441/$J$18*100,"0.00")</f>
        <v>0</v>
      </c>
    </row>
    <row r="442" spans="1:11" ht="12.75" x14ac:dyDescent="0.2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274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>
        <f>+K443</f>
        <v>0</v>
      </c>
    </row>
    <row r="443" spans="1:11" ht="12.75" x14ac:dyDescent="0.2">
      <c r="A443" s="56">
        <v>2</v>
      </c>
      <c r="B443" s="57">
        <v>6</v>
      </c>
      <c r="C443" s="57">
        <v>5</v>
      </c>
      <c r="D443" s="57">
        <v>3</v>
      </c>
      <c r="E443" s="57" t="s">
        <v>309</v>
      </c>
      <c r="F443" s="60" t="s">
        <v>274</v>
      </c>
      <c r="G443" s="66"/>
      <c r="H443" s="66"/>
      <c r="I443" s="66"/>
      <c r="J443" s="55">
        <f>SUBTOTAL(9,G443:I443)</f>
        <v>0</v>
      </c>
      <c r="K443" s="110">
        <f>IFERROR(J443/$J$18*100,"0.00")</f>
        <v>0</v>
      </c>
    </row>
    <row r="444" spans="1:11" ht="12.75" x14ac:dyDescent="0.2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275</v>
      </c>
      <c r="G444" s="71">
        <f>+G445</f>
        <v>0</v>
      </c>
      <c r="H444" s="71">
        <f>+H445</f>
        <v>100000</v>
      </c>
      <c r="I444" s="71">
        <f>+I445</f>
        <v>0</v>
      </c>
      <c r="J444" s="71">
        <f>+J445</f>
        <v>100000</v>
      </c>
      <c r="K444" s="121">
        <f>+K445</f>
        <v>1.7390546186659018E-2</v>
      </c>
    </row>
    <row r="445" spans="1:11" ht="12.75" x14ac:dyDescent="0.2">
      <c r="A445" s="56">
        <v>2</v>
      </c>
      <c r="B445" s="57">
        <v>6</v>
      </c>
      <c r="C445" s="57">
        <v>5</v>
      </c>
      <c r="D445" s="57">
        <v>4</v>
      </c>
      <c r="E445" s="57" t="s">
        <v>309</v>
      </c>
      <c r="F445" s="60" t="s">
        <v>275</v>
      </c>
      <c r="G445" s="66"/>
      <c r="H445" s="66">
        <v>100000</v>
      </c>
      <c r="I445" s="66"/>
      <c r="J445" s="55">
        <f>SUBTOTAL(9,G445:I445)</f>
        <v>100000</v>
      </c>
      <c r="K445" s="110">
        <f>IFERROR(J445/$J$18*100,"0.00")</f>
        <v>1.7390546186659018E-2</v>
      </c>
    </row>
    <row r="446" spans="1:11" ht="12.75" x14ac:dyDescent="0.2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276</v>
      </c>
      <c r="G446" s="71">
        <f>+G447</f>
        <v>0</v>
      </c>
      <c r="H446" s="71">
        <f>+H447</f>
        <v>50000</v>
      </c>
      <c r="I446" s="71">
        <f>+I447</f>
        <v>0</v>
      </c>
      <c r="J446" s="71">
        <f>+J447</f>
        <v>50000</v>
      </c>
      <c r="K446" s="121">
        <f>+K447</f>
        <v>8.6952730933295089E-3</v>
      </c>
    </row>
    <row r="447" spans="1:11" ht="12.75" x14ac:dyDescent="0.2">
      <c r="A447" s="56">
        <v>2</v>
      </c>
      <c r="B447" s="57">
        <v>6</v>
      </c>
      <c r="C447" s="57">
        <v>5</v>
      </c>
      <c r="D447" s="57">
        <v>5</v>
      </c>
      <c r="E447" s="57" t="s">
        <v>309</v>
      </c>
      <c r="F447" s="60" t="s">
        <v>276</v>
      </c>
      <c r="G447" s="66"/>
      <c r="H447" s="66">
        <v>50000</v>
      </c>
      <c r="I447" s="66"/>
      <c r="J447" s="55">
        <f>SUBTOTAL(9,G447:I447)</f>
        <v>50000</v>
      </c>
      <c r="K447" s="110">
        <f>IFERROR(J447/$J$18*100,"0.00")</f>
        <v>8.6952730933295089E-3</v>
      </c>
    </row>
    <row r="448" spans="1:11" ht="12.75" x14ac:dyDescent="0.2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277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>
        <f>+K449</f>
        <v>0</v>
      </c>
    </row>
    <row r="449" spans="1:11" ht="12.75" x14ac:dyDescent="0.2">
      <c r="A449" s="56">
        <v>2</v>
      </c>
      <c r="B449" s="57">
        <v>6</v>
      </c>
      <c r="C449" s="57">
        <v>5</v>
      </c>
      <c r="D449" s="57">
        <v>6</v>
      </c>
      <c r="E449" s="57" t="s">
        <v>309</v>
      </c>
      <c r="F449" s="60" t="s">
        <v>277</v>
      </c>
      <c r="G449" s="66"/>
      <c r="H449" s="66"/>
      <c r="I449" s="66"/>
      <c r="J449" s="55">
        <f>SUBTOTAL(9,G449:I449)</f>
        <v>0</v>
      </c>
      <c r="K449" s="110">
        <f>IFERROR(J449/$J$18*100,"0.00")</f>
        <v>0</v>
      </c>
    </row>
    <row r="450" spans="1:11" ht="12.75" x14ac:dyDescent="0.2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278</v>
      </c>
      <c r="G450" s="71">
        <f>+G451</f>
        <v>0</v>
      </c>
      <c r="H450" s="71">
        <f>+H451</f>
        <v>100000</v>
      </c>
      <c r="I450" s="71">
        <f>+I451</f>
        <v>0</v>
      </c>
      <c r="J450" s="71">
        <f>+J451</f>
        <v>100000</v>
      </c>
      <c r="K450" s="121">
        <f>+K451</f>
        <v>1.7390546186659018E-2</v>
      </c>
    </row>
    <row r="451" spans="1:11" ht="12.75" x14ac:dyDescent="0.2">
      <c r="A451" s="56">
        <v>2</v>
      </c>
      <c r="B451" s="57">
        <v>6</v>
      </c>
      <c r="C451" s="57">
        <v>5</v>
      </c>
      <c r="D451" s="57">
        <v>7</v>
      </c>
      <c r="E451" s="57" t="s">
        <v>309</v>
      </c>
      <c r="F451" s="60" t="s">
        <v>278</v>
      </c>
      <c r="G451" s="66"/>
      <c r="H451" s="66">
        <v>100000</v>
      </c>
      <c r="I451" s="66"/>
      <c r="J451" s="55">
        <f>SUBTOTAL(9,G451:I451)</f>
        <v>100000</v>
      </c>
      <c r="K451" s="110">
        <f>IFERROR(J451/$J$18*100,"0.00")</f>
        <v>1.7390546186659018E-2</v>
      </c>
    </row>
    <row r="452" spans="1:11" ht="12.75" x14ac:dyDescent="0.2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279</v>
      </c>
      <c r="G452" s="71">
        <f>+G453</f>
        <v>0</v>
      </c>
      <c r="H452" s="71">
        <f>+H453</f>
        <v>35000</v>
      </c>
      <c r="I452" s="71">
        <f>+I453</f>
        <v>0</v>
      </c>
      <c r="J452" s="71">
        <f>+J453</f>
        <v>35000</v>
      </c>
      <c r="K452" s="121">
        <f>+K453</f>
        <v>6.0866911653306563E-3</v>
      </c>
    </row>
    <row r="453" spans="1:11" ht="12.75" x14ac:dyDescent="0.2">
      <c r="A453" s="56">
        <v>2</v>
      </c>
      <c r="B453" s="57">
        <v>6</v>
      </c>
      <c r="C453" s="57">
        <v>5</v>
      </c>
      <c r="D453" s="57">
        <v>8</v>
      </c>
      <c r="E453" s="57" t="s">
        <v>309</v>
      </c>
      <c r="F453" s="60" t="s">
        <v>279</v>
      </c>
      <c r="G453" s="66"/>
      <c r="H453" s="66">
        <v>35000</v>
      </c>
      <c r="I453" s="66"/>
      <c r="J453" s="55">
        <f>SUBTOTAL(9,G453:I453)</f>
        <v>35000</v>
      </c>
      <c r="K453" s="110">
        <f>IFERROR(J453/$J$18*100,"0.00")</f>
        <v>6.0866911653306563E-3</v>
      </c>
    </row>
    <row r="454" spans="1:11" ht="12.75" x14ac:dyDescent="0.2">
      <c r="A454" s="86">
        <v>2</v>
      </c>
      <c r="B454" s="84">
        <v>6</v>
      </c>
      <c r="C454" s="84">
        <v>6</v>
      </c>
      <c r="D454" s="84"/>
      <c r="E454" s="84"/>
      <c r="F454" s="87" t="s">
        <v>450</v>
      </c>
      <c r="G454" s="85">
        <f>+G455+G457</f>
        <v>0</v>
      </c>
      <c r="H454" s="85">
        <f>+H455+H457</f>
        <v>0</v>
      </c>
      <c r="I454" s="85">
        <f>+I455+I457</f>
        <v>0</v>
      </c>
      <c r="J454" s="85">
        <f>+J455+J457</f>
        <v>0</v>
      </c>
      <c r="K454" s="119">
        <f>+K455+K457</f>
        <v>0</v>
      </c>
    </row>
    <row r="455" spans="1:11" ht="12.75" x14ac:dyDescent="0.2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451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>
        <f>+K456</f>
        <v>0</v>
      </c>
    </row>
    <row r="456" spans="1:11" ht="12.75" x14ac:dyDescent="0.2">
      <c r="A456" s="56">
        <v>2</v>
      </c>
      <c r="B456" s="57">
        <v>6</v>
      </c>
      <c r="C456" s="57">
        <v>6</v>
      </c>
      <c r="D456" s="57">
        <v>1</v>
      </c>
      <c r="E456" s="57" t="s">
        <v>309</v>
      </c>
      <c r="F456" s="60" t="s">
        <v>451</v>
      </c>
      <c r="G456" s="66"/>
      <c r="H456" s="66"/>
      <c r="I456" s="66"/>
      <c r="J456" s="55">
        <f>SUBTOTAL(9,G456:I456)</f>
        <v>0</v>
      </c>
      <c r="K456" s="110">
        <f>IFERROR(J456/$J$18*100,"0.00")</f>
        <v>0</v>
      </c>
    </row>
    <row r="457" spans="1:11" ht="12.75" x14ac:dyDescent="0.2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452</v>
      </c>
      <c r="G457" s="71">
        <f>+G458</f>
        <v>0</v>
      </c>
      <c r="H457" s="71">
        <f>+H458</f>
        <v>0</v>
      </c>
      <c r="I457" s="71">
        <f>+I458</f>
        <v>0</v>
      </c>
      <c r="J457" s="71">
        <f>+J458</f>
        <v>0</v>
      </c>
      <c r="K457" s="121">
        <f>+K458</f>
        <v>0</v>
      </c>
    </row>
    <row r="458" spans="1:11" ht="12.75" x14ac:dyDescent="0.2">
      <c r="A458" s="56">
        <v>2</v>
      </c>
      <c r="B458" s="57">
        <v>6</v>
      </c>
      <c r="C458" s="57">
        <v>6</v>
      </c>
      <c r="D458" s="57">
        <v>2</v>
      </c>
      <c r="E458" s="57" t="s">
        <v>309</v>
      </c>
      <c r="F458" s="60" t="s">
        <v>452</v>
      </c>
      <c r="G458" s="66"/>
      <c r="H458" s="66"/>
      <c r="I458" s="66"/>
      <c r="J458" s="55">
        <f>SUBTOTAL(9,G458:I458)</f>
        <v>0</v>
      </c>
      <c r="K458" s="110">
        <f>IFERROR(J458/$J$18*100,"0.00")</f>
        <v>0</v>
      </c>
    </row>
    <row r="459" spans="1:11" ht="12.75" x14ac:dyDescent="0.2">
      <c r="A459" s="86">
        <v>2</v>
      </c>
      <c r="B459" s="84">
        <v>6</v>
      </c>
      <c r="C459" s="84">
        <v>8</v>
      </c>
      <c r="D459" s="84"/>
      <c r="E459" s="84"/>
      <c r="F459" s="87" t="s">
        <v>280</v>
      </c>
      <c r="G459" s="85">
        <f>+G460+G462+G465+G467+G469+G471+G476</f>
        <v>0</v>
      </c>
      <c r="H459" s="85">
        <f>+H460+H462+H465+H467+H469+H471+H476</f>
        <v>10000</v>
      </c>
      <c r="I459" s="85">
        <f>+I460+I462+I465+I467+I469+I471+I476</f>
        <v>0</v>
      </c>
      <c r="J459" s="85">
        <f>+J460+J462+J465+J467+J469+J471+J476</f>
        <v>10000</v>
      </c>
      <c r="K459" s="119">
        <f>+K460+K462+K465+K467+K469+K471+K476</f>
        <v>1.7390546186659018E-3</v>
      </c>
    </row>
    <row r="460" spans="1:11" ht="12.75" x14ac:dyDescent="0.2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281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>
        <f>+K461</f>
        <v>0</v>
      </c>
    </row>
    <row r="461" spans="1:11" ht="12.75" x14ac:dyDescent="0.2">
      <c r="A461" s="56">
        <v>2</v>
      </c>
      <c r="B461" s="57">
        <v>6</v>
      </c>
      <c r="C461" s="57">
        <v>8</v>
      </c>
      <c r="D461" s="57">
        <v>1</v>
      </c>
      <c r="E461" s="57" t="s">
        <v>309</v>
      </c>
      <c r="F461" s="60" t="s">
        <v>281</v>
      </c>
      <c r="G461" s="66"/>
      <c r="H461" s="66"/>
      <c r="I461" s="66"/>
      <c r="J461" s="55">
        <f>SUBTOTAL(9,G461:I461)</f>
        <v>0</v>
      </c>
      <c r="K461" s="110">
        <f>IFERROR(J461/$J$18*100,"0.00")</f>
        <v>0</v>
      </c>
    </row>
    <row r="462" spans="1:11" ht="12.75" x14ac:dyDescent="0.2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282</v>
      </c>
      <c r="G462" s="71">
        <f>+G463+G464</f>
        <v>0</v>
      </c>
      <c r="H462" s="71">
        <f>+H463+H464</f>
        <v>0</v>
      </c>
      <c r="I462" s="71">
        <f>+I463+I464</f>
        <v>0</v>
      </c>
      <c r="J462" s="71">
        <f>+J463+J464</f>
        <v>0</v>
      </c>
      <c r="K462" s="121">
        <f>+K463+K464</f>
        <v>0</v>
      </c>
    </row>
    <row r="463" spans="1:11" ht="12.75" x14ac:dyDescent="0.2">
      <c r="A463" s="62">
        <v>2</v>
      </c>
      <c r="B463" s="57">
        <v>6</v>
      </c>
      <c r="C463" s="57">
        <v>8</v>
      </c>
      <c r="D463" s="57">
        <v>3</v>
      </c>
      <c r="E463" s="57" t="s">
        <v>309</v>
      </c>
      <c r="F463" s="60" t="s">
        <v>283</v>
      </c>
      <c r="G463" s="55"/>
      <c r="H463" s="55"/>
      <c r="I463" s="55"/>
      <c r="J463" s="55">
        <f>SUBTOTAL(9,G463:I463)</f>
        <v>0</v>
      </c>
      <c r="K463" s="110">
        <f>IFERROR(J463/$J$18*100,"0.00")</f>
        <v>0</v>
      </c>
    </row>
    <row r="464" spans="1:11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310</v>
      </c>
      <c r="F464" s="60" t="s">
        <v>284</v>
      </c>
      <c r="G464" s="66"/>
      <c r="H464" s="66"/>
      <c r="I464" s="66"/>
      <c r="J464" s="55">
        <f>SUBTOTAL(9,G464:I464)</f>
        <v>0</v>
      </c>
      <c r="K464" s="110">
        <f>IFERROR(J464/$J$18*100,"0.00")</f>
        <v>0</v>
      </c>
    </row>
    <row r="465" spans="1:11" ht="12.75" x14ac:dyDescent="0.2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285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>
        <f>+K466</f>
        <v>0</v>
      </c>
    </row>
    <row r="466" spans="1:11" ht="12.75" x14ac:dyDescent="0.2">
      <c r="A466" s="62">
        <v>2</v>
      </c>
      <c r="B466" s="57">
        <v>6</v>
      </c>
      <c r="C466" s="57">
        <v>8</v>
      </c>
      <c r="D466" s="57">
        <v>5</v>
      </c>
      <c r="E466" s="57" t="s">
        <v>309</v>
      </c>
      <c r="F466" s="60" t="s">
        <v>285</v>
      </c>
      <c r="G466" s="66"/>
      <c r="H466" s="66"/>
      <c r="I466" s="66"/>
      <c r="J466" s="55">
        <f>SUBTOTAL(9,G466:I466)</f>
        <v>0</v>
      </c>
      <c r="K466" s="110">
        <f>IFERROR(J466/$J$18*100,"0.00")</f>
        <v>0</v>
      </c>
    </row>
    <row r="467" spans="1:11" ht="12.75" x14ac:dyDescent="0.2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286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>
        <f>+K468</f>
        <v>0</v>
      </c>
    </row>
    <row r="468" spans="1:11" ht="12.75" x14ac:dyDescent="0.2">
      <c r="A468" s="62">
        <v>2</v>
      </c>
      <c r="B468" s="57">
        <v>6</v>
      </c>
      <c r="C468" s="57">
        <v>8</v>
      </c>
      <c r="D468" s="57">
        <v>6</v>
      </c>
      <c r="E468" s="57" t="s">
        <v>309</v>
      </c>
      <c r="F468" s="60" t="s">
        <v>286</v>
      </c>
      <c r="G468" s="66"/>
      <c r="H468" s="66"/>
      <c r="I468" s="66"/>
      <c r="J468" s="55">
        <f>SUBTOTAL(9,G468:I468)</f>
        <v>0</v>
      </c>
      <c r="K468" s="110">
        <f>IFERROR(J468/$J$18*100,"0.00")</f>
        <v>0</v>
      </c>
    </row>
    <row r="469" spans="1:11" ht="12.75" x14ac:dyDescent="0.2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287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>
        <f>+K470</f>
        <v>0</v>
      </c>
    </row>
    <row r="470" spans="1:11" ht="12.75" x14ac:dyDescent="0.2">
      <c r="A470" s="62">
        <v>2</v>
      </c>
      <c r="B470" s="57">
        <v>6</v>
      </c>
      <c r="C470" s="57">
        <v>8</v>
      </c>
      <c r="D470" s="57">
        <v>7</v>
      </c>
      <c r="E470" s="57" t="s">
        <v>309</v>
      </c>
      <c r="F470" s="60" t="s">
        <v>287</v>
      </c>
      <c r="G470" s="66"/>
      <c r="H470" s="66"/>
      <c r="I470" s="66"/>
      <c r="J470" s="55">
        <f>SUBTOTAL(9,G470:I470)</f>
        <v>0</v>
      </c>
      <c r="K470" s="110">
        <f>IFERROR(J470/$J$18*100,"0.00")</f>
        <v>0</v>
      </c>
    </row>
    <row r="471" spans="1:11" ht="12.75" x14ac:dyDescent="0.2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288</v>
      </c>
      <c r="G471" s="71">
        <f>+G472+G473+G474+G475</f>
        <v>0</v>
      </c>
      <c r="H471" s="71">
        <f>+H472+H473+H474+H475</f>
        <v>10000</v>
      </c>
      <c r="I471" s="71">
        <f>+I472+I473+I474+I475</f>
        <v>0</v>
      </c>
      <c r="J471" s="71">
        <f>+J472+J473+J474+J475</f>
        <v>10000</v>
      </c>
      <c r="K471" s="121">
        <f>+K472+K473+K474+K475</f>
        <v>1.7390546186659018E-3</v>
      </c>
    </row>
    <row r="472" spans="1:11" ht="12.75" x14ac:dyDescent="0.2">
      <c r="A472" s="62">
        <v>2</v>
      </c>
      <c r="B472" s="57">
        <v>6</v>
      </c>
      <c r="C472" s="57">
        <v>8</v>
      </c>
      <c r="D472" s="57">
        <v>8</v>
      </c>
      <c r="E472" s="57" t="s">
        <v>309</v>
      </c>
      <c r="F472" s="60" t="s">
        <v>289</v>
      </c>
      <c r="G472" s="55"/>
      <c r="H472" s="55">
        <v>10000</v>
      </c>
      <c r="I472" s="55"/>
      <c r="J472" s="55">
        <f>SUBTOTAL(9,G472:I472)</f>
        <v>10000</v>
      </c>
      <c r="K472" s="110">
        <f>IFERROR(J472/$J$18*100,"0.00")</f>
        <v>1.7390546186659018E-3</v>
      </c>
    </row>
    <row r="473" spans="1:11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310</v>
      </c>
      <c r="F473" s="60" t="s">
        <v>290</v>
      </c>
      <c r="G473" s="55"/>
      <c r="H473" s="55"/>
      <c r="I473" s="55"/>
      <c r="J473" s="55">
        <f>SUBTOTAL(9,G473:I473)</f>
        <v>0</v>
      </c>
      <c r="K473" s="110">
        <f>IFERROR(J473/$J$18*100,"0.00")</f>
        <v>0</v>
      </c>
    </row>
    <row r="474" spans="1:11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311</v>
      </c>
      <c r="F474" s="60" t="s">
        <v>291</v>
      </c>
      <c r="G474" s="55"/>
      <c r="H474" s="55"/>
      <c r="I474" s="55"/>
      <c r="J474" s="55">
        <f>SUBTOTAL(9,G474:I474)</f>
        <v>0</v>
      </c>
      <c r="K474" s="110">
        <f>IFERROR(J474/$J$18*100,"0.00")</f>
        <v>0</v>
      </c>
    </row>
    <row r="475" spans="1:11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312</v>
      </c>
      <c r="F475" s="60" t="s">
        <v>292</v>
      </c>
      <c r="G475" s="66"/>
      <c r="H475" s="66"/>
      <c r="I475" s="66"/>
      <c r="J475" s="55">
        <f>SUBTOTAL(9,G475:I475)</f>
        <v>0</v>
      </c>
      <c r="K475" s="110">
        <f>IFERROR(J475/$J$18*100,"0.00")</f>
        <v>0</v>
      </c>
    </row>
    <row r="476" spans="1:11" ht="12.75" x14ac:dyDescent="0.2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293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>
        <f>+K477</f>
        <v>0</v>
      </c>
    </row>
    <row r="477" spans="1:11" ht="12.75" x14ac:dyDescent="0.2">
      <c r="A477" s="62">
        <v>2</v>
      </c>
      <c r="B477" s="57">
        <v>6</v>
      </c>
      <c r="C477" s="57">
        <v>8</v>
      </c>
      <c r="D477" s="57">
        <v>9</v>
      </c>
      <c r="E477" s="57" t="s">
        <v>309</v>
      </c>
      <c r="F477" s="60" t="s">
        <v>293</v>
      </c>
      <c r="G477" s="66"/>
      <c r="H477" s="66"/>
      <c r="I477" s="66"/>
      <c r="J477" s="55">
        <f>SUBTOTAL(9,G477:I477)</f>
        <v>0</v>
      </c>
      <c r="K477" s="110">
        <f>IFERROR(J477/$J$18*100,"0.00")</f>
        <v>0</v>
      </c>
    </row>
    <row r="478" spans="1:11" ht="12.75" x14ac:dyDescent="0.2">
      <c r="A478" s="86">
        <v>2</v>
      </c>
      <c r="B478" s="84">
        <v>6</v>
      </c>
      <c r="C478" s="84">
        <v>9</v>
      </c>
      <c r="D478" s="84"/>
      <c r="E478" s="84"/>
      <c r="F478" s="87" t="s">
        <v>453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 x14ac:dyDescent="0.2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454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>
        <f>+K480</f>
        <v>0</v>
      </c>
    </row>
    <row r="480" spans="1:11" ht="12.75" x14ac:dyDescent="0.2">
      <c r="A480" s="62">
        <v>2</v>
      </c>
      <c r="B480" s="57">
        <v>6</v>
      </c>
      <c r="C480" s="57">
        <v>9</v>
      </c>
      <c r="D480" s="57">
        <v>1</v>
      </c>
      <c r="E480" s="57" t="s">
        <v>309</v>
      </c>
      <c r="F480" s="60" t="s">
        <v>454</v>
      </c>
      <c r="G480" s="66"/>
      <c r="H480" s="66"/>
      <c r="I480" s="66"/>
      <c r="J480" s="55">
        <f>SUBTOTAL(9,G480:I480)</f>
        <v>0</v>
      </c>
      <c r="K480" s="110">
        <f>IFERROR(J480/$J$18*100,"0.00")</f>
        <v>0</v>
      </c>
    </row>
    <row r="481" spans="1:11" ht="12.75" x14ac:dyDescent="0.2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455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>
        <f>+K482</f>
        <v>0</v>
      </c>
    </row>
    <row r="482" spans="1:11" ht="12.75" x14ac:dyDescent="0.2">
      <c r="A482" s="62">
        <v>2</v>
      </c>
      <c r="B482" s="57">
        <v>6</v>
      </c>
      <c r="C482" s="57">
        <v>9</v>
      </c>
      <c r="D482" s="57">
        <v>2</v>
      </c>
      <c r="E482" s="57" t="s">
        <v>309</v>
      </c>
      <c r="F482" s="60" t="s">
        <v>455</v>
      </c>
      <c r="G482" s="66"/>
      <c r="H482" s="66"/>
      <c r="I482" s="66"/>
      <c r="J482" s="55">
        <f>SUBTOTAL(9,G482:I482)</f>
        <v>0</v>
      </c>
      <c r="K482" s="110">
        <f>IFERROR(J482/$J$18*100,"0.00")</f>
        <v>0</v>
      </c>
    </row>
    <row r="483" spans="1:11" ht="12.75" x14ac:dyDescent="0.2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456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>
        <f>+K484</f>
        <v>0</v>
      </c>
    </row>
    <row r="484" spans="1:11" ht="12.75" x14ac:dyDescent="0.2">
      <c r="A484" s="62">
        <v>2</v>
      </c>
      <c r="B484" s="57">
        <v>6</v>
      </c>
      <c r="C484" s="57">
        <v>9</v>
      </c>
      <c r="D484" s="57">
        <v>9</v>
      </c>
      <c r="E484" s="57" t="s">
        <v>309</v>
      </c>
      <c r="F484" s="60" t="s">
        <v>456</v>
      </c>
      <c r="G484" s="66"/>
      <c r="H484" s="66"/>
      <c r="I484" s="66"/>
      <c r="J484" s="55">
        <f>SUBTOTAL(9,G484:I484)</f>
        <v>0</v>
      </c>
      <c r="K484" s="110">
        <f>IFERROR(J484/$J$18*100,"0.00")</f>
        <v>0</v>
      </c>
    </row>
    <row r="485" spans="1:11" ht="12.75" x14ac:dyDescent="0.2">
      <c r="A485" s="88">
        <v>2</v>
      </c>
      <c r="B485" s="89">
        <v>7</v>
      </c>
      <c r="C485" s="90"/>
      <c r="D485" s="90"/>
      <c r="E485" s="90"/>
      <c r="F485" s="91" t="s">
        <v>254</v>
      </c>
      <c r="G485" s="92">
        <f>+G486+G497+G510</f>
        <v>0</v>
      </c>
      <c r="H485" s="92">
        <f>+H486+H497+H510</f>
        <v>100000</v>
      </c>
      <c r="I485" s="92">
        <f>+I486+I497+I510</f>
        <v>0</v>
      </c>
      <c r="J485" s="92">
        <f>+J486+J497+J510</f>
        <v>100000</v>
      </c>
      <c r="K485" s="118">
        <f>+K486+K497+K510</f>
        <v>1.7390546186659018E-2</v>
      </c>
    </row>
    <row r="486" spans="1:11" ht="12.75" x14ac:dyDescent="0.2">
      <c r="A486" s="86">
        <v>2</v>
      </c>
      <c r="B486" s="84">
        <v>7</v>
      </c>
      <c r="C486" s="84">
        <v>1</v>
      </c>
      <c r="D486" s="84"/>
      <c r="E486" s="84"/>
      <c r="F486" s="87" t="s">
        <v>294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 x14ac:dyDescent="0.2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295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>
        <f>+K488</f>
        <v>0</v>
      </c>
    </row>
    <row r="488" spans="1:11" ht="12.75" x14ac:dyDescent="0.2">
      <c r="A488" s="62">
        <v>2</v>
      </c>
      <c r="B488" s="57">
        <v>7</v>
      </c>
      <c r="C488" s="57">
        <v>1</v>
      </c>
      <c r="D488" s="57">
        <v>1</v>
      </c>
      <c r="E488" s="57" t="s">
        <v>309</v>
      </c>
      <c r="F488" s="60" t="s">
        <v>295</v>
      </c>
      <c r="G488" s="66"/>
      <c r="H488" s="66"/>
      <c r="I488" s="66"/>
      <c r="J488" s="55">
        <f>SUBTOTAL(9,G488:I488)</f>
        <v>0</v>
      </c>
      <c r="K488" s="110">
        <f>IFERROR(J488/$J$18*100,"0.00")</f>
        <v>0</v>
      </c>
    </row>
    <row r="489" spans="1:11" ht="12.75" x14ac:dyDescent="0.2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296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>
        <f>+K490</f>
        <v>0</v>
      </c>
    </row>
    <row r="490" spans="1:11" ht="12.75" x14ac:dyDescent="0.2">
      <c r="A490" s="62">
        <v>2</v>
      </c>
      <c r="B490" s="57">
        <v>7</v>
      </c>
      <c r="C490" s="57">
        <v>1</v>
      </c>
      <c r="D490" s="57">
        <v>2</v>
      </c>
      <c r="E490" s="57" t="s">
        <v>309</v>
      </c>
      <c r="F490" s="60" t="s">
        <v>296</v>
      </c>
      <c r="G490" s="66"/>
      <c r="H490" s="66"/>
      <c r="I490" s="66"/>
      <c r="J490" s="55">
        <f>SUBTOTAL(9,G490:I490)</f>
        <v>0</v>
      </c>
      <c r="K490" s="110">
        <f>IFERROR(J490/$J$18*100,"0.00")</f>
        <v>0</v>
      </c>
    </row>
    <row r="491" spans="1:11" ht="12.75" x14ac:dyDescent="0.2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297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>
        <f>+K492</f>
        <v>0</v>
      </c>
    </row>
    <row r="492" spans="1:11" ht="12.75" x14ac:dyDescent="0.2">
      <c r="A492" s="62">
        <v>2</v>
      </c>
      <c r="B492" s="57">
        <v>7</v>
      </c>
      <c r="C492" s="57">
        <v>1</v>
      </c>
      <c r="D492" s="57">
        <v>3</v>
      </c>
      <c r="E492" s="57" t="s">
        <v>309</v>
      </c>
      <c r="F492" s="60" t="s">
        <v>297</v>
      </c>
      <c r="G492" s="66"/>
      <c r="H492" s="66"/>
      <c r="I492" s="66"/>
      <c r="J492" s="55">
        <f>SUBTOTAL(9,G492:I492)</f>
        <v>0</v>
      </c>
      <c r="K492" s="110">
        <f>IFERROR(J492/$J$18*100,"0.00")</f>
        <v>0</v>
      </c>
    </row>
    <row r="493" spans="1:11" ht="12.75" x14ac:dyDescent="0.2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298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>
        <f>+K494</f>
        <v>0</v>
      </c>
    </row>
    <row r="494" spans="1:11" ht="12.75" x14ac:dyDescent="0.2">
      <c r="A494" s="62">
        <v>2</v>
      </c>
      <c r="B494" s="57">
        <v>7</v>
      </c>
      <c r="C494" s="57">
        <v>1</v>
      </c>
      <c r="D494" s="57">
        <v>4</v>
      </c>
      <c r="E494" s="57" t="s">
        <v>309</v>
      </c>
      <c r="F494" s="60" t="s">
        <v>298</v>
      </c>
      <c r="G494" s="66"/>
      <c r="H494" s="66"/>
      <c r="I494" s="66"/>
      <c r="J494" s="55">
        <f>SUBTOTAL(9,G494:I494)</f>
        <v>0</v>
      </c>
      <c r="K494" s="110">
        <f>IFERROR(J494/$J$18*100,"0.00")</f>
        <v>0</v>
      </c>
    </row>
    <row r="495" spans="1:11" ht="12.75" x14ac:dyDescent="0.2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457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>
        <f>+K496</f>
        <v>0</v>
      </c>
    </row>
    <row r="496" spans="1:11" ht="12.75" x14ac:dyDescent="0.2">
      <c r="A496" s="62">
        <v>2</v>
      </c>
      <c r="B496" s="57">
        <v>7</v>
      </c>
      <c r="C496" s="57">
        <v>1</v>
      </c>
      <c r="D496" s="57">
        <v>5</v>
      </c>
      <c r="E496" s="57" t="s">
        <v>309</v>
      </c>
      <c r="F496" s="60" t="s">
        <v>457</v>
      </c>
      <c r="G496" s="66"/>
      <c r="H496" s="66"/>
      <c r="I496" s="66"/>
      <c r="J496" s="55">
        <f>SUBTOTAL(9,G496:I496)</f>
        <v>0</v>
      </c>
      <c r="K496" s="110">
        <f>IFERROR(J496/$J$18*100,"0.00")</f>
        <v>0</v>
      </c>
    </row>
    <row r="497" spans="1:11" ht="12.75" x14ac:dyDescent="0.2">
      <c r="A497" s="86">
        <v>2</v>
      </c>
      <c r="B497" s="84">
        <v>7</v>
      </c>
      <c r="C497" s="84">
        <v>2</v>
      </c>
      <c r="D497" s="84"/>
      <c r="E497" s="84"/>
      <c r="F497" s="87" t="s">
        <v>299</v>
      </c>
      <c r="G497" s="85">
        <f>+G498+G500+G502+G504+G506+G508</f>
        <v>0</v>
      </c>
      <c r="H497" s="85">
        <f>+H498+H500+H502+H504+H506+H508</f>
        <v>100000</v>
      </c>
      <c r="I497" s="85">
        <f>+I498+I500+I502+I504+I506+I508</f>
        <v>0</v>
      </c>
      <c r="J497" s="85">
        <f>+J498+J500+J502+J504+J506+J508</f>
        <v>100000</v>
      </c>
      <c r="K497" s="119">
        <f>+K498+K500+K502+K504+K506+K508</f>
        <v>1.7390546186659018E-2</v>
      </c>
    </row>
    <row r="498" spans="1:11" ht="12.75" x14ac:dyDescent="0.2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300</v>
      </c>
      <c r="G498" s="71">
        <f>+G499</f>
        <v>0</v>
      </c>
      <c r="H498" s="71">
        <f>+H499</f>
        <v>100000</v>
      </c>
      <c r="I498" s="71">
        <f>+I499</f>
        <v>0</v>
      </c>
      <c r="J498" s="71">
        <f>+J499</f>
        <v>100000</v>
      </c>
      <c r="K498" s="121">
        <f>+K499</f>
        <v>1.7390546186659018E-2</v>
      </c>
    </row>
    <row r="499" spans="1:11" ht="12.75" x14ac:dyDescent="0.2">
      <c r="A499" s="62">
        <v>2</v>
      </c>
      <c r="B499" s="57">
        <v>7</v>
      </c>
      <c r="C499" s="57">
        <v>2</v>
      </c>
      <c r="D499" s="57">
        <v>1</v>
      </c>
      <c r="E499" s="57" t="s">
        <v>309</v>
      </c>
      <c r="F499" s="60" t="s">
        <v>300</v>
      </c>
      <c r="G499" s="66"/>
      <c r="H499" s="66">
        <v>100000</v>
      </c>
      <c r="I499" s="66"/>
      <c r="J499" s="55">
        <f>SUBTOTAL(9,G499:I499)</f>
        <v>100000</v>
      </c>
      <c r="K499" s="110">
        <f>IFERROR(J499/$J$18*100,"0.00")</f>
        <v>1.7390546186659018E-2</v>
      </c>
    </row>
    <row r="500" spans="1:11" ht="12.75" x14ac:dyDescent="0.2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301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>
        <f>+K501</f>
        <v>0</v>
      </c>
    </row>
    <row r="501" spans="1:11" ht="12.75" x14ac:dyDescent="0.2">
      <c r="A501" s="62">
        <v>2</v>
      </c>
      <c r="B501" s="57">
        <v>7</v>
      </c>
      <c r="C501" s="57">
        <v>2</v>
      </c>
      <c r="D501" s="57">
        <v>2</v>
      </c>
      <c r="E501" s="57" t="s">
        <v>309</v>
      </c>
      <c r="F501" s="60" t="s">
        <v>301</v>
      </c>
      <c r="G501" s="66"/>
      <c r="H501" s="66"/>
      <c r="I501" s="66"/>
      <c r="J501" s="55">
        <f>SUBTOTAL(9,G501:I501)</f>
        <v>0</v>
      </c>
      <c r="K501" s="110">
        <f>IFERROR(J501/$J$18*100,"0.00")</f>
        <v>0</v>
      </c>
    </row>
    <row r="502" spans="1:11" ht="12.75" x14ac:dyDescent="0.2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302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>
        <f>+K503</f>
        <v>0</v>
      </c>
    </row>
    <row r="503" spans="1:11" ht="12.75" x14ac:dyDescent="0.2">
      <c r="A503" s="62">
        <v>2</v>
      </c>
      <c r="B503" s="57">
        <v>7</v>
      </c>
      <c r="C503" s="57">
        <v>2</v>
      </c>
      <c r="D503" s="57">
        <v>3</v>
      </c>
      <c r="E503" s="57" t="s">
        <v>309</v>
      </c>
      <c r="F503" s="60" t="s">
        <v>302</v>
      </c>
      <c r="G503" s="66"/>
      <c r="H503" s="66"/>
      <c r="I503" s="66"/>
      <c r="J503" s="55">
        <f>SUBTOTAL(9,G503:I503)</f>
        <v>0</v>
      </c>
      <c r="K503" s="110">
        <f>IFERROR(J503/$J$18*100,"0.00")</f>
        <v>0</v>
      </c>
    </row>
    <row r="504" spans="1:11" ht="12.75" x14ac:dyDescent="0.2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303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>
        <f>+K505</f>
        <v>0</v>
      </c>
    </row>
    <row r="505" spans="1:11" ht="12.75" x14ac:dyDescent="0.2">
      <c r="A505" s="62">
        <v>2</v>
      </c>
      <c r="B505" s="57">
        <v>7</v>
      </c>
      <c r="C505" s="57">
        <v>2</v>
      </c>
      <c r="D505" s="57">
        <v>4</v>
      </c>
      <c r="E505" s="57" t="s">
        <v>309</v>
      </c>
      <c r="F505" s="60" t="s">
        <v>303</v>
      </c>
      <c r="G505" s="66"/>
      <c r="H505" s="66"/>
      <c r="I505" s="66"/>
      <c r="J505" s="55">
        <f>SUBTOTAL(9,G505:I505)</f>
        <v>0</v>
      </c>
      <c r="K505" s="110">
        <f>IFERROR(J505/$J$18*100,"0.00")</f>
        <v>0</v>
      </c>
    </row>
    <row r="506" spans="1:11" ht="12.75" x14ac:dyDescent="0.2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304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>
        <f>+K507</f>
        <v>0</v>
      </c>
    </row>
    <row r="507" spans="1:11" ht="12.75" x14ac:dyDescent="0.2">
      <c r="A507" s="62">
        <v>2</v>
      </c>
      <c r="B507" s="57">
        <v>7</v>
      </c>
      <c r="C507" s="57">
        <v>2</v>
      </c>
      <c r="D507" s="57">
        <v>7</v>
      </c>
      <c r="E507" s="57" t="s">
        <v>309</v>
      </c>
      <c r="F507" s="60" t="s">
        <v>304</v>
      </c>
      <c r="G507" s="66"/>
      <c r="H507" s="66"/>
      <c r="I507" s="66"/>
      <c r="J507" s="55">
        <f>SUBTOTAL(9,G507:I507)</f>
        <v>0</v>
      </c>
      <c r="K507" s="110">
        <f>IFERROR(J507/$J$18*100,"0.00")</f>
        <v>0</v>
      </c>
    </row>
    <row r="508" spans="1:11" ht="12.75" x14ac:dyDescent="0.2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305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>
        <f>+K509</f>
        <v>0</v>
      </c>
    </row>
    <row r="509" spans="1:11" ht="12.75" x14ac:dyDescent="0.2">
      <c r="A509" s="62">
        <v>2</v>
      </c>
      <c r="B509" s="57">
        <v>7</v>
      </c>
      <c r="C509" s="57">
        <v>2</v>
      </c>
      <c r="D509" s="57">
        <v>8</v>
      </c>
      <c r="E509" s="57" t="s">
        <v>309</v>
      </c>
      <c r="F509" s="60" t="s">
        <v>305</v>
      </c>
      <c r="G509" s="66"/>
      <c r="H509" s="66"/>
      <c r="I509" s="66"/>
      <c r="J509" s="55">
        <f>SUBTOTAL(9,G509:I509)</f>
        <v>0</v>
      </c>
      <c r="K509" s="110">
        <f>IFERROR(J509/$J$18*100,"0.00")</f>
        <v>0</v>
      </c>
    </row>
    <row r="510" spans="1:11" ht="12.75" x14ac:dyDescent="0.2">
      <c r="A510" s="86">
        <v>2</v>
      </c>
      <c r="B510" s="84">
        <v>7</v>
      </c>
      <c r="C510" s="84">
        <v>3</v>
      </c>
      <c r="D510" s="84"/>
      <c r="E510" s="84"/>
      <c r="F510" s="87" t="s">
        <v>306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 x14ac:dyDescent="0.2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307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>
        <f>+K512</f>
        <v>0</v>
      </c>
    </row>
    <row r="512" spans="1:11" ht="12.75" x14ac:dyDescent="0.2">
      <c r="A512" s="62">
        <v>2</v>
      </c>
      <c r="B512" s="57">
        <v>7</v>
      </c>
      <c r="C512" s="57">
        <v>3</v>
      </c>
      <c r="D512" s="57">
        <v>1</v>
      </c>
      <c r="E512" s="57" t="s">
        <v>309</v>
      </c>
      <c r="F512" s="60" t="s">
        <v>307</v>
      </c>
      <c r="G512" s="66"/>
      <c r="H512" s="66"/>
      <c r="I512" s="66"/>
      <c r="J512" s="55">
        <f>SUBTOTAL(9,G512:I512)</f>
        <v>0</v>
      </c>
      <c r="K512" s="110">
        <f>IFERROR(J512/$J$18*100,"0.00")</f>
        <v>0</v>
      </c>
    </row>
    <row r="513" spans="1:11" ht="12.75" x14ac:dyDescent="0.2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308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>
        <f>+K514</f>
        <v>0</v>
      </c>
    </row>
    <row r="514" spans="1:11" ht="12.75" x14ac:dyDescent="0.2">
      <c r="A514" s="111">
        <v>2</v>
      </c>
      <c r="B514" s="112">
        <v>7</v>
      </c>
      <c r="C514" s="112">
        <v>3</v>
      </c>
      <c r="D514" s="112">
        <v>2</v>
      </c>
      <c r="E514" s="112" t="s">
        <v>309</v>
      </c>
      <c r="F514" s="113" t="s">
        <v>308</v>
      </c>
      <c r="G514" s="114"/>
      <c r="H514" s="114"/>
      <c r="I514" s="114"/>
      <c r="J514" s="115">
        <f>SUBTOTAL(9,G514:I514)</f>
        <v>0</v>
      </c>
      <c r="K514" s="116">
        <f>IFERROR(J514/$J$18*100,"0.00")</f>
        <v>0</v>
      </c>
    </row>
    <row r="515" spans="1:11" s="145" customFormat="1" x14ac:dyDescent="0.3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</row>
    <row r="516" spans="1:11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A1:K1"/>
    <mergeCell ref="A2:K2"/>
    <mergeCell ref="A3:K3"/>
    <mergeCell ref="A4:K4"/>
    <mergeCell ref="A5:K5"/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</mergeCells>
  <pageMargins left="0.47244094488188981" right="0.11811023622047245" top="0.55118110236220474" bottom="0.43307086614173229" header="0" footer="0"/>
  <pageSetup scale="65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334" customWidth="1"/>
    <col min="2" max="2" width="78.42578125" style="334" customWidth="1"/>
    <col min="3" max="3" width="32.28515625" style="331" customWidth="1"/>
    <col min="4" max="4" width="13" style="333" customWidth="1"/>
    <col min="5" max="5" width="15.42578125" style="331" customWidth="1"/>
    <col min="6" max="6" width="16.7109375" style="335" customWidth="1"/>
    <col min="7" max="256" width="9.140625" style="179"/>
    <col min="257" max="257" width="30.7109375" style="179" customWidth="1"/>
    <col min="258" max="258" width="30.140625" style="179" customWidth="1"/>
    <col min="259" max="259" width="52.85546875" style="179" customWidth="1"/>
    <col min="260" max="260" width="13" style="179" customWidth="1"/>
    <col min="261" max="261" width="15.42578125" style="179" customWidth="1"/>
    <col min="262" max="262" width="16.7109375" style="179" customWidth="1"/>
    <col min="263" max="512" width="9.140625" style="179"/>
    <col min="513" max="513" width="30.7109375" style="179" customWidth="1"/>
    <col min="514" max="514" width="30.140625" style="179" customWidth="1"/>
    <col min="515" max="515" width="52.85546875" style="179" customWidth="1"/>
    <col min="516" max="516" width="13" style="179" customWidth="1"/>
    <col min="517" max="517" width="15.42578125" style="179" customWidth="1"/>
    <col min="518" max="518" width="16.7109375" style="179" customWidth="1"/>
    <col min="519" max="768" width="9.140625" style="179"/>
    <col min="769" max="769" width="30.7109375" style="179" customWidth="1"/>
    <col min="770" max="770" width="30.140625" style="179" customWidth="1"/>
    <col min="771" max="771" width="52.85546875" style="179" customWidth="1"/>
    <col min="772" max="772" width="13" style="179" customWidth="1"/>
    <col min="773" max="773" width="15.42578125" style="179" customWidth="1"/>
    <col min="774" max="774" width="16.7109375" style="179" customWidth="1"/>
    <col min="775" max="1024" width="9.140625" style="179"/>
    <col min="1025" max="1025" width="30.7109375" style="179" customWidth="1"/>
    <col min="1026" max="1026" width="30.140625" style="179" customWidth="1"/>
    <col min="1027" max="1027" width="52.85546875" style="179" customWidth="1"/>
    <col min="1028" max="1028" width="13" style="179" customWidth="1"/>
    <col min="1029" max="1029" width="15.42578125" style="179" customWidth="1"/>
    <col min="1030" max="1030" width="16.7109375" style="179" customWidth="1"/>
    <col min="1031" max="1280" width="9.140625" style="179"/>
    <col min="1281" max="1281" width="30.7109375" style="179" customWidth="1"/>
    <col min="1282" max="1282" width="30.140625" style="179" customWidth="1"/>
    <col min="1283" max="1283" width="52.85546875" style="179" customWidth="1"/>
    <col min="1284" max="1284" width="13" style="179" customWidth="1"/>
    <col min="1285" max="1285" width="15.42578125" style="179" customWidth="1"/>
    <col min="1286" max="1286" width="16.7109375" style="179" customWidth="1"/>
    <col min="1287" max="1536" width="9.140625" style="179"/>
    <col min="1537" max="1537" width="30.7109375" style="179" customWidth="1"/>
    <col min="1538" max="1538" width="30.140625" style="179" customWidth="1"/>
    <col min="1539" max="1539" width="52.85546875" style="179" customWidth="1"/>
    <col min="1540" max="1540" width="13" style="179" customWidth="1"/>
    <col min="1541" max="1541" width="15.42578125" style="179" customWidth="1"/>
    <col min="1542" max="1542" width="16.7109375" style="179" customWidth="1"/>
    <col min="1543" max="1792" width="9.140625" style="179"/>
    <col min="1793" max="1793" width="30.7109375" style="179" customWidth="1"/>
    <col min="1794" max="1794" width="30.140625" style="179" customWidth="1"/>
    <col min="1795" max="1795" width="52.85546875" style="179" customWidth="1"/>
    <col min="1796" max="1796" width="13" style="179" customWidth="1"/>
    <col min="1797" max="1797" width="15.42578125" style="179" customWidth="1"/>
    <col min="1798" max="1798" width="16.7109375" style="179" customWidth="1"/>
    <col min="1799" max="2048" width="9.140625" style="179"/>
    <col min="2049" max="2049" width="30.7109375" style="179" customWidth="1"/>
    <col min="2050" max="2050" width="30.140625" style="179" customWidth="1"/>
    <col min="2051" max="2051" width="52.85546875" style="179" customWidth="1"/>
    <col min="2052" max="2052" width="13" style="179" customWidth="1"/>
    <col min="2053" max="2053" width="15.42578125" style="179" customWidth="1"/>
    <col min="2054" max="2054" width="16.7109375" style="179" customWidth="1"/>
    <col min="2055" max="2304" width="9.140625" style="179"/>
    <col min="2305" max="2305" width="30.7109375" style="179" customWidth="1"/>
    <col min="2306" max="2306" width="30.140625" style="179" customWidth="1"/>
    <col min="2307" max="2307" width="52.85546875" style="179" customWidth="1"/>
    <col min="2308" max="2308" width="13" style="179" customWidth="1"/>
    <col min="2309" max="2309" width="15.42578125" style="179" customWidth="1"/>
    <col min="2310" max="2310" width="16.7109375" style="179" customWidth="1"/>
    <col min="2311" max="2560" width="9.140625" style="179"/>
    <col min="2561" max="2561" width="30.7109375" style="179" customWidth="1"/>
    <col min="2562" max="2562" width="30.140625" style="179" customWidth="1"/>
    <col min="2563" max="2563" width="52.85546875" style="179" customWidth="1"/>
    <col min="2564" max="2564" width="13" style="179" customWidth="1"/>
    <col min="2565" max="2565" width="15.42578125" style="179" customWidth="1"/>
    <col min="2566" max="2566" width="16.7109375" style="179" customWidth="1"/>
    <col min="2567" max="2816" width="9.140625" style="179"/>
    <col min="2817" max="2817" width="30.7109375" style="179" customWidth="1"/>
    <col min="2818" max="2818" width="30.140625" style="179" customWidth="1"/>
    <col min="2819" max="2819" width="52.85546875" style="179" customWidth="1"/>
    <col min="2820" max="2820" width="13" style="179" customWidth="1"/>
    <col min="2821" max="2821" width="15.42578125" style="179" customWidth="1"/>
    <col min="2822" max="2822" width="16.7109375" style="179" customWidth="1"/>
    <col min="2823" max="3072" width="9.140625" style="179"/>
    <col min="3073" max="3073" width="30.7109375" style="179" customWidth="1"/>
    <col min="3074" max="3074" width="30.140625" style="179" customWidth="1"/>
    <col min="3075" max="3075" width="52.85546875" style="179" customWidth="1"/>
    <col min="3076" max="3076" width="13" style="179" customWidth="1"/>
    <col min="3077" max="3077" width="15.42578125" style="179" customWidth="1"/>
    <col min="3078" max="3078" width="16.7109375" style="179" customWidth="1"/>
    <col min="3079" max="3328" width="9.140625" style="179"/>
    <col min="3329" max="3329" width="30.7109375" style="179" customWidth="1"/>
    <col min="3330" max="3330" width="30.140625" style="179" customWidth="1"/>
    <col min="3331" max="3331" width="52.85546875" style="179" customWidth="1"/>
    <col min="3332" max="3332" width="13" style="179" customWidth="1"/>
    <col min="3333" max="3333" width="15.42578125" style="179" customWidth="1"/>
    <col min="3334" max="3334" width="16.7109375" style="179" customWidth="1"/>
    <col min="3335" max="3584" width="9.140625" style="179"/>
    <col min="3585" max="3585" width="30.7109375" style="179" customWidth="1"/>
    <col min="3586" max="3586" width="30.140625" style="179" customWidth="1"/>
    <col min="3587" max="3587" width="52.85546875" style="179" customWidth="1"/>
    <col min="3588" max="3588" width="13" style="179" customWidth="1"/>
    <col min="3589" max="3589" width="15.42578125" style="179" customWidth="1"/>
    <col min="3590" max="3590" width="16.7109375" style="179" customWidth="1"/>
    <col min="3591" max="3840" width="9.140625" style="179"/>
    <col min="3841" max="3841" width="30.7109375" style="179" customWidth="1"/>
    <col min="3842" max="3842" width="30.140625" style="179" customWidth="1"/>
    <col min="3843" max="3843" width="52.85546875" style="179" customWidth="1"/>
    <col min="3844" max="3844" width="13" style="179" customWidth="1"/>
    <col min="3845" max="3845" width="15.42578125" style="179" customWidth="1"/>
    <col min="3846" max="3846" width="16.7109375" style="179" customWidth="1"/>
    <col min="3847" max="4096" width="9.140625" style="179"/>
    <col min="4097" max="4097" width="30.7109375" style="179" customWidth="1"/>
    <col min="4098" max="4098" width="30.140625" style="179" customWidth="1"/>
    <col min="4099" max="4099" width="52.85546875" style="179" customWidth="1"/>
    <col min="4100" max="4100" width="13" style="179" customWidth="1"/>
    <col min="4101" max="4101" width="15.42578125" style="179" customWidth="1"/>
    <col min="4102" max="4102" width="16.7109375" style="179" customWidth="1"/>
    <col min="4103" max="4352" width="9.140625" style="179"/>
    <col min="4353" max="4353" width="30.7109375" style="179" customWidth="1"/>
    <col min="4354" max="4354" width="30.140625" style="179" customWidth="1"/>
    <col min="4355" max="4355" width="52.85546875" style="179" customWidth="1"/>
    <col min="4356" max="4356" width="13" style="179" customWidth="1"/>
    <col min="4357" max="4357" width="15.42578125" style="179" customWidth="1"/>
    <col min="4358" max="4358" width="16.7109375" style="179" customWidth="1"/>
    <col min="4359" max="4608" width="9.140625" style="179"/>
    <col min="4609" max="4609" width="30.7109375" style="179" customWidth="1"/>
    <col min="4610" max="4610" width="30.140625" style="179" customWidth="1"/>
    <col min="4611" max="4611" width="52.85546875" style="179" customWidth="1"/>
    <col min="4612" max="4612" width="13" style="179" customWidth="1"/>
    <col min="4613" max="4613" width="15.42578125" style="179" customWidth="1"/>
    <col min="4614" max="4614" width="16.7109375" style="179" customWidth="1"/>
    <col min="4615" max="4864" width="9.140625" style="179"/>
    <col min="4865" max="4865" width="30.7109375" style="179" customWidth="1"/>
    <col min="4866" max="4866" width="30.140625" style="179" customWidth="1"/>
    <col min="4867" max="4867" width="52.85546875" style="179" customWidth="1"/>
    <col min="4868" max="4868" width="13" style="179" customWidth="1"/>
    <col min="4869" max="4869" width="15.42578125" style="179" customWidth="1"/>
    <col min="4870" max="4870" width="16.7109375" style="179" customWidth="1"/>
    <col min="4871" max="5120" width="9.140625" style="179"/>
    <col min="5121" max="5121" width="30.7109375" style="179" customWidth="1"/>
    <col min="5122" max="5122" width="30.140625" style="179" customWidth="1"/>
    <col min="5123" max="5123" width="52.85546875" style="179" customWidth="1"/>
    <col min="5124" max="5124" width="13" style="179" customWidth="1"/>
    <col min="5125" max="5125" width="15.42578125" style="179" customWidth="1"/>
    <col min="5126" max="5126" width="16.7109375" style="179" customWidth="1"/>
    <col min="5127" max="5376" width="9.140625" style="179"/>
    <col min="5377" max="5377" width="30.7109375" style="179" customWidth="1"/>
    <col min="5378" max="5378" width="30.140625" style="179" customWidth="1"/>
    <col min="5379" max="5379" width="52.85546875" style="179" customWidth="1"/>
    <col min="5380" max="5380" width="13" style="179" customWidth="1"/>
    <col min="5381" max="5381" width="15.42578125" style="179" customWidth="1"/>
    <col min="5382" max="5382" width="16.7109375" style="179" customWidth="1"/>
    <col min="5383" max="5632" width="9.140625" style="179"/>
    <col min="5633" max="5633" width="30.7109375" style="179" customWidth="1"/>
    <col min="5634" max="5634" width="30.140625" style="179" customWidth="1"/>
    <col min="5635" max="5635" width="52.85546875" style="179" customWidth="1"/>
    <col min="5636" max="5636" width="13" style="179" customWidth="1"/>
    <col min="5637" max="5637" width="15.42578125" style="179" customWidth="1"/>
    <col min="5638" max="5638" width="16.7109375" style="179" customWidth="1"/>
    <col min="5639" max="5888" width="9.140625" style="179"/>
    <col min="5889" max="5889" width="30.7109375" style="179" customWidth="1"/>
    <col min="5890" max="5890" width="30.140625" style="179" customWidth="1"/>
    <col min="5891" max="5891" width="52.85546875" style="179" customWidth="1"/>
    <col min="5892" max="5892" width="13" style="179" customWidth="1"/>
    <col min="5893" max="5893" width="15.42578125" style="179" customWidth="1"/>
    <col min="5894" max="5894" width="16.7109375" style="179" customWidth="1"/>
    <col min="5895" max="6144" width="9.140625" style="179"/>
    <col min="6145" max="6145" width="30.7109375" style="179" customWidth="1"/>
    <col min="6146" max="6146" width="30.140625" style="179" customWidth="1"/>
    <col min="6147" max="6147" width="52.85546875" style="179" customWidth="1"/>
    <col min="6148" max="6148" width="13" style="179" customWidth="1"/>
    <col min="6149" max="6149" width="15.42578125" style="179" customWidth="1"/>
    <col min="6150" max="6150" width="16.7109375" style="179" customWidth="1"/>
    <col min="6151" max="6400" width="9.140625" style="179"/>
    <col min="6401" max="6401" width="30.7109375" style="179" customWidth="1"/>
    <col min="6402" max="6402" width="30.140625" style="179" customWidth="1"/>
    <col min="6403" max="6403" width="52.85546875" style="179" customWidth="1"/>
    <col min="6404" max="6404" width="13" style="179" customWidth="1"/>
    <col min="6405" max="6405" width="15.42578125" style="179" customWidth="1"/>
    <col min="6406" max="6406" width="16.7109375" style="179" customWidth="1"/>
    <col min="6407" max="6656" width="9.140625" style="179"/>
    <col min="6657" max="6657" width="30.7109375" style="179" customWidth="1"/>
    <col min="6658" max="6658" width="30.140625" style="179" customWidth="1"/>
    <col min="6659" max="6659" width="52.85546875" style="179" customWidth="1"/>
    <col min="6660" max="6660" width="13" style="179" customWidth="1"/>
    <col min="6661" max="6661" width="15.42578125" style="179" customWidth="1"/>
    <col min="6662" max="6662" width="16.7109375" style="179" customWidth="1"/>
    <col min="6663" max="6912" width="9.140625" style="179"/>
    <col min="6913" max="6913" width="30.7109375" style="179" customWidth="1"/>
    <col min="6914" max="6914" width="30.140625" style="179" customWidth="1"/>
    <col min="6915" max="6915" width="52.85546875" style="179" customWidth="1"/>
    <col min="6916" max="6916" width="13" style="179" customWidth="1"/>
    <col min="6917" max="6917" width="15.42578125" style="179" customWidth="1"/>
    <col min="6918" max="6918" width="16.7109375" style="179" customWidth="1"/>
    <col min="6919" max="7168" width="9.140625" style="179"/>
    <col min="7169" max="7169" width="30.7109375" style="179" customWidth="1"/>
    <col min="7170" max="7170" width="30.140625" style="179" customWidth="1"/>
    <col min="7171" max="7171" width="52.85546875" style="179" customWidth="1"/>
    <col min="7172" max="7172" width="13" style="179" customWidth="1"/>
    <col min="7173" max="7173" width="15.42578125" style="179" customWidth="1"/>
    <col min="7174" max="7174" width="16.7109375" style="179" customWidth="1"/>
    <col min="7175" max="7424" width="9.140625" style="179"/>
    <col min="7425" max="7425" width="30.7109375" style="179" customWidth="1"/>
    <col min="7426" max="7426" width="30.140625" style="179" customWidth="1"/>
    <col min="7427" max="7427" width="52.85546875" style="179" customWidth="1"/>
    <col min="7428" max="7428" width="13" style="179" customWidth="1"/>
    <col min="7429" max="7429" width="15.42578125" style="179" customWidth="1"/>
    <col min="7430" max="7430" width="16.7109375" style="179" customWidth="1"/>
    <col min="7431" max="7680" width="9.140625" style="179"/>
    <col min="7681" max="7681" width="30.7109375" style="179" customWidth="1"/>
    <col min="7682" max="7682" width="30.140625" style="179" customWidth="1"/>
    <col min="7683" max="7683" width="52.85546875" style="179" customWidth="1"/>
    <col min="7684" max="7684" width="13" style="179" customWidth="1"/>
    <col min="7685" max="7685" width="15.42578125" style="179" customWidth="1"/>
    <col min="7686" max="7686" width="16.7109375" style="179" customWidth="1"/>
    <col min="7687" max="7936" width="9.140625" style="179"/>
    <col min="7937" max="7937" width="30.7109375" style="179" customWidth="1"/>
    <col min="7938" max="7938" width="30.140625" style="179" customWidth="1"/>
    <col min="7939" max="7939" width="52.85546875" style="179" customWidth="1"/>
    <col min="7940" max="7940" width="13" style="179" customWidth="1"/>
    <col min="7941" max="7941" width="15.42578125" style="179" customWidth="1"/>
    <col min="7942" max="7942" width="16.7109375" style="179" customWidth="1"/>
    <col min="7943" max="8192" width="9.140625" style="179"/>
    <col min="8193" max="8193" width="30.7109375" style="179" customWidth="1"/>
    <col min="8194" max="8194" width="30.140625" style="179" customWidth="1"/>
    <col min="8195" max="8195" width="52.85546875" style="179" customWidth="1"/>
    <col min="8196" max="8196" width="13" style="179" customWidth="1"/>
    <col min="8197" max="8197" width="15.42578125" style="179" customWidth="1"/>
    <col min="8198" max="8198" width="16.7109375" style="179" customWidth="1"/>
    <col min="8199" max="8448" width="9.140625" style="179"/>
    <col min="8449" max="8449" width="30.7109375" style="179" customWidth="1"/>
    <col min="8450" max="8450" width="30.140625" style="179" customWidth="1"/>
    <col min="8451" max="8451" width="52.85546875" style="179" customWidth="1"/>
    <col min="8452" max="8452" width="13" style="179" customWidth="1"/>
    <col min="8453" max="8453" width="15.42578125" style="179" customWidth="1"/>
    <col min="8454" max="8454" width="16.7109375" style="179" customWidth="1"/>
    <col min="8455" max="8704" width="9.140625" style="179"/>
    <col min="8705" max="8705" width="30.7109375" style="179" customWidth="1"/>
    <col min="8706" max="8706" width="30.140625" style="179" customWidth="1"/>
    <col min="8707" max="8707" width="52.85546875" style="179" customWidth="1"/>
    <col min="8708" max="8708" width="13" style="179" customWidth="1"/>
    <col min="8709" max="8709" width="15.42578125" style="179" customWidth="1"/>
    <col min="8710" max="8710" width="16.7109375" style="179" customWidth="1"/>
    <col min="8711" max="8960" width="9.140625" style="179"/>
    <col min="8961" max="8961" width="30.7109375" style="179" customWidth="1"/>
    <col min="8962" max="8962" width="30.140625" style="179" customWidth="1"/>
    <col min="8963" max="8963" width="52.85546875" style="179" customWidth="1"/>
    <col min="8964" max="8964" width="13" style="179" customWidth="1"/>
    <col min="8965" max="8965" width="15.42578125" style="179" customWidth="1"/>
    <col min="8966" max="8966" width="16.7109375" style="179" customWidth="1"/>
    <col min="8967" max="9216" width="9.140625" style="179"/>
    <col min="9217" max="9217" width="30.7109375" style="179" customWidth="1"/>
    <col min="9218" max="9218" width="30.140625" style="179" customWidth="1"/>
    <col min="9219" max="9219" width="52.85546875" style="179" customWidth="1"/>
    <col min="9220" max="9220" width="13" style="179" customWidth="1"/>
    <col min="9221" max="9221" width="15.42578125" style="179" customWidth="1"/>
    <col min="9222" max="9222" width="16.7109375" style="179" customWidth="1"/>
    <col min="9223" max="9472" width="9.140625" style="179"/>
    <col min="9473" max="9473" width="30.7109375" style="179" customWidth="1"/>
    <col min="9474" max="9474" width="30.140625" style="179" customWidth="1"/>
    <col min="9475" max="9475" width="52.85546875" style="179" customWidth="1"/>
    <col min="9476" max="9476" width="13" style="179" customWidth="1"/>
    <col min="9477" max="9477" width="15.42578125" style="179" customWidth="1"/>
    <col min="9478" max="9478" width="16.7109375" style="179" customWidth="1"/>
    <col min="9479" max="9728" width="9.140625" style="179"/>
    <col min="9729" max="9729" width="30.7109375" style="179" customWidth="1"/>
    <col min="9730" max="9730" width="30.140625" style="179" customWidth="1"/>
    <col min="9731" max="9731" width="52.85546875" style="179" customWidth="1"/>
    <col min="9732" max="9732" width="13" style="179" customWidth="1"/>
    <col min="9733" max="9733" width="15.42578125" style="179" customWidth="1"/>
    <col min="9734" max="9734" width="16.7109375" style="179" customWidth="1"/>
    <col min="9735" max="9984" width="9.140625" style="179"/>
    <col min="9985" max="9985" width="30.7109375" style="179" customWidth="1"/>
    <col min="9986" max="9986" width="30.140625" style="179" customWidth="1"/>
    <col min="9987" max="9987" width="52.85546875" style="179" customWidth="1"/>
    <col min="9988" max="9988" width="13" style="179" customWidth="1"/>
    <col min="9989" max="9989" width="15.42578125" style="179" customWidth="1"/>
    <col min="9990" max="9990" width="16.7109375" style="179" customWidth="1"/>
    <col min="9991" max="10240" width="9.140625" style="179"/>
    <col min="10241" max="10241" width="30.7109375" style="179" customWidth="1"/>
    <col min="10242" max="10242" width="30.140625" style="179" customWidth="1"/>
    <col min="10243" max="10243" width="52.85546875" style="179" customWidth="1"/>
    <col min="10244" max="10244" width="13" style="179" customWidth="1"/>
    <col min="10245" max="10245" width="15.42578125" style="179" customWidth="1"/>
    <col min="10246" max="10246" width="16.7109375" style="179" customWidth="1"/>
    <col min="10247" max="10496" width="9.140625" style="179"/>
    <col min="10497" max="10497" width="30.7109375" style="179" customWidth="1"/>
    <col min="10498" max="10498" width="30.140625" style="179" customWidth="1"/>
    <col min="10499" max="10499" width="52.85546875" style="179" customWidth="1"/>
    <col min="10500" max="10500" width="13" style="179" customWidth="1"/>
    <col min="10501" max="10501" width="15.42578125" style="179" customWidth="1"/>
    <col min="10502" max="10502" width="16.7109375" style="179" customWidth="1"/>
    <col min="10503" max="10752" width="9.140625" style="179"/>
    <col min="10753" max="10753" width="30.7109375" style="179" customWidth="1"/>
    <col min="10754" max="10754" width="30.140625" style="179" customWidth="1"/>
    <col min="10755" max="10755" width="52.85546875" style="179" customWidth="1"/>
    <col min="10756" max="10756" width="13" style="179" customWidth="1"/>
    <col min="10757" max="10757" width="15.42578125" style="179" customWidth="1"/>
    <col min="10758" max="10758" width="16.7109375" style="179" customWidth="1"/>
    <col min="10759" max="11008" width="9.140625" style="179"/>
    <col min="11009" max="11009" width="30.7109375" style="179" customWidth="1"/>
    <col min="11010" max="11010" width="30.140625" style="179" customWidth="1"/>
    <col min="11011" max="11011" width="52.85546875" style="179" customWidth="1"/>
    <col min="11012" max="11012" width="13" style="179" customWidth="1"/>
    <col min="11013" max="11013" width="15.42578125" style="179" customWidth="1"/>
    <col min="11014" max="11014" width="16.7109375" style="179" customWidth="1"/>
    <col min="11015" max="11264" width="9.140625" style="179"/>
    <col min="11265" max="11265" width="30.7109375" style="179" customWidth="1"/>
    <col min="11266" max="11266" width="30.140625" style="179" customWidth="1"/>
    <col min="11267" max="11267" width="52.85546875" style="179" customWidth="1"/>
    <col min="11268" max="11268" width="13" style="179" customWidth="1"/>
    <col min="11269" max="11269" width="15.42578125" style="179" customWidth="1"/>
    <col min="11270" max="11270" width="16.7109375" style="179" customWidth="1"/>
    <col min="11271" max="11520" width="9.140625" style="179"/>
    <col min="11521" max="11521" width="30.7109375" style="179" customWidth="1"/>
    <col min="11522" max="11522" width="30.140625" style="179" customWidth="1"/>
    <col min="11523" max="11523" width="52.85546875" style="179" customWidth="1"/>
    <col min="11524" max="11524" width="13" style="179" customWidth="1"/>
    <col min="11525" max="11525" width="15.42578125" style="179" customWidth="1"/>
    <col min="11526" max="11526" width="16.7109375" style="179" customWidth="1"/>
    <col min="11527" max="11776" width="9.140625" style="179"/>
    <col min="11777" max="11777" width="30.7109375" style="179" customWidth="1"/>
    <col min="11778" max="11778" width="30.140625" style="179" customWidth="1"/>
    <col min="11779" max="11779" width="52.85546875" style="179" customWidth="1"/>
    <col min="11780" max="11780" width="13" style="179" customWidth="1"/>
    <col min="11781" max="11781" width="15.42578125" style="179" customWidth="1"/>
    <col min="11782" max="11782" width="16.7109375" style="179" customWidth="1"/>
    <col min="11783" max="12032" width="9.140625" style="179"/>
    <col min="12033" max="12033" width="30.7109375" style="179" customWidth="1"/>
    <col min="12034" max="12034" width="30.140625" style="179" customWidth="1"/>
    <col min="12035" max="12035" width="52.85546875" style="179" customWidth="1"/>
    <col min="12036" max="12036" width="13" style="179" customWidth="1"/>
    <col min="12037" max="12037" width="15.42578125" style="179" customWidth="1"/>
    <col min="12038" max="12038" width="16.7109375" style="179" customWidth="1"/>
    <col min="12039" max="12288" width="9.140625" style="179"/>
    <col min="12289" max="12289" width="30.7109375" style="179" customWidth="1"/>
    <col min="12290" max="12290" width="30.140625" style="179" customWidth="1"/>
    <col min="12291" max="12291" width="52.85546875" style="179" customWidth="1"/>
    <col min="12292" max="12292" width="13" style="179" customWidth="1"/>
    <col min="12293" max="12293" width="15.42578125" style="179" customWidth="1"/>
    <col min="12294" max="12294" width="16.7109375" style="179" customWidth="1"/>
    <col min="12295" max="12544" width="9.140625" style="179"/>
    <col min="12545" max="12545" width="30.7109375" style="179" customWidth="1"/>
    <col min="12546" max="12546" width="30.140625" style="179" customWidth="1"/>
    <col min="12547" max="12547" width="52.85546875" style="179" customWidth="1"/>
    <col min="12548" max="12548" width="13" style="179" customWidth="1"/>
    <col min="12549" max="12549" width="15.42578125" style="179" customWidth="1"/>
    <col min="12550" max="12550" width="16.7109375" style="179" customWidth="1"/>
    <col min="12551" max="12800" width="9.140625" style="179"/>
    <col min="12801" max="12801" width="30.7109375" style="179" customWidth="1"/>
    <col min="12802" max="12802" width="30.140625" style="179" customWidth="1"/>
    <col min="12803" max="12803" width="52.85546875" style="179" customWidth="1"/>
    <col min="12804" max="12804" width="13" style="179" customWidth="1"/>
    <col min="12805" max="12805" width="15.42578125" style="179" customWidth="1"/>
    <col min="12806" max="12806" width="16.7109375" style="179" customWidth="1"/>
    <col min="12807" max="13056" width="9.140625" style="179"/>
    <col min="13057" max="13057" width="30.7109375" style="179" customWidth="1"/>
    <col min="13058" max="13058" width="30.140625" style="179" customWidth="1"/>
    <col min="13059" max="13059" width="52.85546875" style="179" customWidth="1"/>
    <col min="13060" max="13060" width="13" style="179" customWidth="1"/>
    <col min="13061" max="13061" width="15.42578125" style="179" customWidth="1"/>
    <col min="13062" max="13062" width="16.7109375" style="179" customWidth="1"/>
    <col min="13063" max="13312" width="9.140625" style="179"/>
    <col min="13313" max="13313" width="30.7109375" style="179" customWidth="1"/>
    <col min="13314" max="13314" width="30.140625" style="179" customWidth="1"/>
    <col min="13315" max="13315" width="52.85546875" style="179" customWidth="1"/>
    <col min="13316" max="13316" width="13" style="179" customWidth="1"/>
    <col min="13317" max="13317" width="15.42578125" style="179" customWidth="1"/>
    <col min="13318" max="13318" width="16.7109375" style="179" customWidth="1"/>
    <col min="13319" max="13568" width="9.140625" style="179"/>
    <col min="13569" max="13569" width="30.7109375" style="179" customWidth="1"/>
    <col min="13570" max="13570" width="30.140625" style="179" customWidth="1"/>
    <col min="13571" max="13571" width="52.85546875" style="179" customWidth="1"/>
    <col min="13572" max="13572" width="13" style="179" customWidth="1"/>
    <col min="13573" max="13573" width="15.42578125" style="179" customWidth="1"/>
    <col min="13574" max="13574" width="16.7109375" style="179" customWidth="1"/>
    <col min="13575" max="13824" width="9.140625" style="179"/>
    <col min="13825" max="13825" width="30.7109375" style="179" customWidth="1"/>
    <col min="13826" max="13826" width="30.140625" style="179" customWidth="1"/>
    <col min="13827" max="13827" width="52.85546875" style="179" customWidth="1"/>
    <col min="13828" max="13828" width="13" style="179" customWidth="1"/>
    <col min="13829" max="13829" width="15.42578125" style="179" customWidth="1"/>
    <col min="13830" max="13830" width="16.7109375" style="179" customWidth="1"/>
    <col min="13831" max="14080" width="9.140625" style="179"/>
    <col min="14081" max="14081" width="30.7109375" style="179" customWidth="1"/>
    <col min="14082" max="14082" width="30.140625" style="179" customWidth="1"/>
    <col min="14083" max="14083" width="52.85546875" style="179" customWidth="1"/>
    <col min="14084" max="14084" width="13" style="179" customWidth="1"/>
    <col min="14085" max="14085" width="15.42578125" style="179" customWidth="1"/>
    <col min="14086" max="14086" width="16.7109375" style="179" customWidth="1"/>
    <col min="14087" max="14336" width="9.140625" style="179"/>
    <col min="14337" max="14337" width="30.7109375" style="179" customWidth="1"/>
    <col min="14338" max="14338" width="30.140625" style="179" customWidth="1"/>
    <col min="14339" max="14339" width="52.85546875" style="179" customWidth="1"/>
    <col min="14340" max="14340" width="13" style="179" customWidth="1"/>
    <col min="14341" max="14341" width="15.42578125" style="179" customWidth="1"/>
    <col min="14342" max="14342" width="16.7109375" style="179" customWidth="1"/>
    <col min="14343" max="14592" width="9.140625" style="179"/>
    <col min="14593" max="14593" width="30.7109375" style="179" customWidth="1"/>
    <col min="14594" max="14594" width="30.140625" style="179" customWidth="1"/>
    <col min="14595" max="14595" width="52.85546875" style="179" customWidth="1"/>
    <col min="14596" max="14596" width="13" style="179" customWidth="1"/>
    <col min="14597" max="14597" width="15.42578125" style="179" customWidth="1"/>
    <col min="14598" max="14598" width="16.7109375" style="179" customWidth="1"/>
    <col min="14599" max="14848" width="9.140625" style="179"/>
    <col min="14849" max="14849" width="30.7109375" style="179" customWidth="1"/>
    <col min="14850" max="14850" width="30.140625" style="179" customWidth="1"/>
    <col min="14851" max="14851" width="52.85546875" style="179" customWidth="1"/>
    <col min="14852" max="14852" width="13" style="179" customWidth="1"/>
    <col min="14853" max="14853" width="15.42578125" style="179" customWidth="1"/>
    <col min="14854" max="14854" width="16.7109375" style="179" customWidth="1"/>
    <col min="14855" max="15104" width="9.140625" style="179"/>
    <col min="15105" max="15105" width="30.7109375" style="179" customWidth="1"/>
    <col min="15106" max="15106" width="30.140625" style="179" customWidth="1"/>
    <col min="15107" max="15107" width="52.85546875" style="179" customWidth="1"/>
    <col min="15108" max="15108" width="13" style="179" customWidth="1"/>
    <col min="15109" max="15109" width="15.42578125" style="179" customWidth="1"/>
    <col min="15110" max="15110" width="16.7109375" style="179" customWidth="1"/>
    <col min="15111" max="15360" width="9.140625" style="179"/>
    <col min="15361" max="15361" width="30.7109375" style="179" customWidth="1"/>
    <col min="15362" max="15362" width="30.140625" style="179" customWidth="1"/>
    <col min="15363" max="15363" width="52.85546875" style="179" customWidth="1"/>
    <col min="15364" max="15364" width="13" style="179" customWidth="1"/>
    <col min="15365" max="15365" width="15.42578125" style="179" customWidth="1"/>
    <col min="15366" max="15366" width="16.7109375" style="179" customWidth="1"/>
    <col min="15367" max="15616" width="9.140625" style="179"/>
    <col min="15617" max="15617" width="30.7109375" style="179" customWidth="1"/>
    <col min="15618" max="15618" width="30.140625" style="179" customWidth="1"/>
    <col min="15619" max="15619" width="52.85546875" style="179" customWidth="1"/>
    <col min="15620" max="15620" width="13" style="179" customWidth="1"/>
    <col min="15621" max="15621" width="15.42578125" style="179" customWidth="1"/>
    <col min="15622" max="15622" width="16.7109375" style="179" customWidth="1"/>
    <col min="15623" max="15872" width="9.140625" style="179"/>
    <col min="15873" max="15873" width="30.7109375" style="179" customWidth="1"/>
    <col min="15874" max="15874" width="30.140625" style="179" customWidth="1"/>
    <col min="15875" max="15875" width="52.85546875" style="179" customWidth="1"/>
    <col min="15876" max="15876" width="13" style="179" customWidth="1"/>
    <col min="15877" max="15877" width="15.42578125" style="179" customWidth="1"/>
    <col min="15878" max="15878" width="16.7109375" style="179" customWidth="1"/>
    <col min="15879" max="16128" width="9.140625" style="179"/>
    <col min="16129" max="16129" width="30.7109375" style="179" customWidth="1"/>
    <col min="16130" max="16130" width="30.140625" style="179" customWidth="1"/>
    <col min="16131" max="16131" width="52.85546875" style="179" customWidth="1"/>
    <col min="16132" max="16132" width="13" style="179" customWidth="1"/>
    <col min="16133" max="16133" width="15.42578125" style="179" customWidth="1"/>
    <col min="16134" max="16134" width="16.7109375" style="179" customWidth="1"/>
    <col min="16135" max="16384" width="9.140625" style="179"/>
  </cols>
  <sheetData>
    <row r="1" spans="1:6" s="173" customFormat="1" ht="36" x14ac:dyDescent="0.2">
      <c r="A1" s="169" t="s">
        <v>480</v>
      </c>
      <c r="B1" s="169" t="s">
        <v>481</v>
      </c>
      <c r="C1" s="170" t="s">
        <v>482</v>
      </c>
      <c r="D1" s="170" t="s">
        <v>1</v>
      </c>
      <c r="E1" s="171" t="s">
        <v>2</v>
      </c>
      <c r="F1" s="172" t="s">
        <v>483</v>
      </c>
    </row>
    <row r="2" spans="1:6" ht="20.100000000000001" customHeight="1" x14ac:dyDescent="0.2">
      <c r="A2" s="174" t="s">
        <v>192</v>
      </c>
      <c r="B2" s="174" t="s">
        <v>484</v>
      </c>
      <c r="C2" s="175" t="s">
        <v>485</v>
      </c>
      <c r="D2" s="176" t="s">
        <v>486</v>
      </c>
      <c r="E2" s="177">
        <v>944</v>
      </c>
      <c r="F2" s="178" t="s">
        <v>487</v>
      </c>
    </row>
    <row r="3" spans="1:6" ht="24" x14ac:dyDescent="0.2">
      <c r="A3" s="174" t="s">
        <v>192</v>
      </c>
      <c r="B3" s="174" t="s">
        <v>484</v>
      </c>
      <c r="C3" s="175" t="s">
        <v>488</v>
      </c>
      <c r="D3" s="176" t="s">
        <v>486</v>
      </c>
      <c r="E3" s="177">
        <v>590</v>
      </c>
      <c r="F3" s="178" t="s">
        <v>487</v>
      </c>
    </row>
    <row r="4" spans="1:6" ht="36" x14ac:dyDescent="0.2">
      <c r="A4" s="180" t="s">
        <v>183</v>
      </c>
      <c r="B4" s="180" t="s">
        <v>489</v>
      </c>
      <c r="C4" s="180" t="s">
        <v>490</v>
      </c>
      <c r="D4" s="181" t="s">
        <v>486</v>
      </c>
      <c r="E4" s="182">
        <v>5000.5</v>
      </c>
      <c r="F4" s="183" t="s">
        <v>491</v>
      </c>
    </row>
    <row r="5" spans="1:6" ht="36" x14ac:dyDescent="0.2">
      <c r="A5" s="180" t="s">
        <v>183</v>
      </c>
      <c r="B5" s="180" t="s">
        <v>489</v>
      </c>
      <c r="C5" s="180" t="s">
        <v>492</v>
      </c>
      <c r="D5" s="181" t="s">
        <v>486</v>
      </c>
      <c r="E5" s="182">
        <v>10133.5</v>
      </c>
      <c r="F5" s="183" t="s">
        <v>491</v>
      </c>
    </row>
    <row r="6" spans="1:6" ht="36" x14ac:dyDescent="0.2">
      <c r="A6" s="180" t="s">
        <v>183</v>
      </c>
      <c r="B6" s="180" t="s">
        <v>489</v>
      </c>
      <c r="C6" s="180" t="s">
        <v>493</v>
      </c>
      <c r="D6" s="181" t="s">
        <v>486</v>
      </c>
      <c r="E6" s="182">
        <v>25488</v>
      </c>
      <c r="F6" s="183" t="s">
        <v>491</v>
      </c>
    </row>
    <row r="7" spans="1:6" ht="36" x14ac:dyDescent="0.2">
      <c r="A7" s="180" t="s">
        <v>183</v>
      </c>
      <c r="B7" s="180" t="s">
        <v>489</v>
      </c>
      <c r="C7" s="180" t="s">
        <v>494</v>
      </c>
      <c r="D7" s="181" t="s">
        <v>486</v>
      </c>
      <c r="E7" s="182">
        <v>61419</v>
      </c>
      <c r="F7" s="183" t="s">
        <v>491</v>
      </c>
    </row>
    <row r="8" spans="1:6" ht="21.95" customHeight="1" x14ac:dyDescent="0.2">
      <c r="A8" s="180" t="s">
        <v>183</v>
      </c>
      <c r="B8" s="180" t="s">
        <v>489</v>
      </c>
      <c r="C8" s="180" t="s">
        <v>495</v>
      </c>
      <c r="D8" s="181" t="s">
        <v>486</v>
      </c>
      <c r="E8" s="182">
        <v>33435.300000000003</v>
      </c>
      <c r="F8" s="183" t="s">
        <v>491</v>
      </c>
    </row>
    <row r="9" spans="1:6" ht="17.100000000000001" customHeight="1" x14ac:dyDescent="0.2">
      <c r="A9" s="180" t="s">
        <v>183</v>
      </c>
      <c r="B9" s="180" t="s">
        <v>489</v>
      </c>
      <c r="C9" s="180" t="s">
        <v>496</v>
      </c>
      <c r="D9" s="181" t="s">
        <v>486</v>
      </c>
      <c r="E9" s="182">
        <v>9410.5</v>
      </c>
      <c r="F9" s="183" t="s">
        <v>491</v>
      </c>
    </row>
    <row r="10" spans="1:6" ht="18.95" customHeight="1" x14ac:dyDescent="0.2">
      <c r="A10" s="180" t="s">
        <v>183</v>
      </c>
      <c r="B10" s="180" t="s">
        <v>489</v>
      </c>
      <c r="C10" s="180" t="s">
        <v>497</v>
      </c>
      <c r="D10" s="181" t="s">
        <v>486</v>
      </c>
      <c r="E10" s="182">
        <v>5929.5</v>
      </c>
      <c r="F10" s="183" t="s">
        <v>491</v>
      </c>
    </row>
    <row r="11" spans="1:6" ht="17.100000000000001" customHeight="1" x14ac:dyDescent="0.2">
      <c r="A11" s="180" t="s">
        <v>183</v>
      </c>
      <c r="B11" s="180" t="s">
        <v>489</v>
      </c>
      <c r="C11" s="180" t="s">
        <v>498</v>
      </c>
      <c r="D11" s="181" t="s">
        <v>486</v>
      </c>
      <c r="E11" s="182">
        <v>65844</v>
      </c>
      <c r="F11" s="183" t="s">
        <v>491</v>
      </c>
    </row>
    <row r="12" spans="1:6" ht="18" customHeight="1" x14ac:dyDescent="0.2">
      <c r="A12" s="180" t="s">
        <v>183</v>
      </c>
      <c r="B12" s="180" t="s">
        <v>489</v>
      </c>
      <c r="C12" s="180" t="s">
        <v>499</v>
      </c>
      <c r="D12" s="181" t="s">
        <v>486</v>
      </c>
      <c r="E12" s="182">
        <v>29393.8</v>
      </c>
      <c r="F12" s="183" t="s">
        <v>491</v>
      </c>
    </row>
    <row r="13" spans="1:6" ht="18" customHeight="1" x14ac:dyDescent="0.2">
      <c r="A13" s="180" t="s">
        <v>183</v>
      </c>
      <c r="B13" s="180" t="s">
        <v>489</v>
      </c>
      <c r="C13" s="180" t="s">
        <v>500</v>
      </c>
      <c r="D13" s="181" t="s">
        <v>486</v>
      </c>
      <c r="E13" s="182">
        <v>27193.1</v>
      </c>
      <c r="F13" s="183" t="s">
        <v>491</v>
      </c>
    </row>
    <row r="14" spans="1:6" ht="48" x14ac:dyDescent="0.2">
      <c r="A14" s="180" t="s">
        <v>183</v>
      </c>
      <c r="B14" s="180" t="s">
        <v>489</v>
      </c>
      <c r="C14" s="180" t="s">
        <v>501</v>
      </c>
      <c r="D14" s="181" t="s">
        <v>486</v>
      </c>
      <c r="E14" s="182">
        <v>50380.1</v>
      </c>
      <c r="F14" s="183" t="s">
        <v>491</v>
      </c>
    </row>
    <row r="15" spans="1:6" ht="48" x14ac:dyDescent="0.2">
      <c r="A15" s="180" t="s">
        <v>183</v>
      </c>
      <c r="B15" s="180" t="s">
        <v>489</v>
      </c>
      <c r="C15" s="180" t="s">
        <v>502</v>
      </c>
      <c r="D15" s="181" t="s">
        <v>486</v>
      </c>
      <c r="E15" s="182">
        <v>29323</v>
      </c>
      <c r="F15" s="183" t="s">
        <v>491</v>
      </c>
    </row>
    <row r="16" spans="1:6" ht="48" x14ac:dyDescent="0.2">
      <c r="A16" s="180" t="s">
        <v>183</v>
      </c>
      <c r="B16" s="180" t="s">
        <v>489</v>
      </c>
      <c r="C16" s="180" t="s">
        <v>503</v>
      </c>
      <c r="D16" s="181" t="s">
        <v>486</v>
      </c>
      <c r="E16" s="182">
        <v>32833.5</v>
      </c>
      <c r="F16" s="183" t="s">
        <v>491</v>
      </c>
    </row>
    <row r="17" spans="1:6" ht="48" x14ac:dyDescent="0.2">
      <c r="A17" s="180" t="s">
        <v>183</v>
      </c>
      <c r="B17" s="180" t="s">
        <v>489</v>
      </c>
      <c r="C17" s="180" t="s">
        <v>504</v>
      </c>
      <c r="D17" s="181" t="s">
        <v>486</v>
      </c>
      <c r="E17" s="182">
        <v>12537.5</v>
      </c>
      <c r="F17" s="183" t="s">
        <v>491</v>
      </c>
    </row>
    <row r="18" spans="1:6" ht="48" x14ac:dyDescent="0.2">
      <c r="A18" s="180" t="s">
        <v>183</v>
      </c>
      <c r="B18" s="180" t="s">
        <v>489</v>
      </c>
      <c r="C18" s="180" t="s">
        <v>505</v>
      </c>
      <c r="D18" s="181" t="s">
        <v>486</v>
      </c>
      <c r="E18" s="182">
        <v>12626</v>
      </c>
      <c r="F18" s="183" t="s">
        <v>491</v>
      </c>
    </row>
    <row r="19" spans="1:6" ht="48" x14ac:dyDescent="0.2">
      <c r="A19" s="180" t="s">
        <v>183</v>
      </c>
      <c r="B19" s="180" t="s">
        <v>489</v>
      </c>
      <c r="C19" s="180" t="s">
        <v>506</v>
      </c>
      <c r="D19" s="181" t="s">
        <v>486</v>
      </c>
      <c r="E19" s="182">
        <v>95892.7</v>
      </c>
      <c r="F19" s="183" t="s">
        <v>491</v>
      </c>
    </row>
    <row r="20" spans="1:6" ht="22.5" customHeight="1" x14ac:dyDescent="0.2">
      <c r="A20" s="180" t="s">
        <v>183</v>
      </c>
      <c r="B20" s="180" t="s">
        <v>489</v>
      </c>
      <c r="C20" s="180" t="s">
        <v>507</v>
      </c>
      <c r="D20" s="181" t="s">
        <v>486</v>
      </c>
      <c r="E20" s="182">
        <v>19706</v>
      </c>
      <c r="F20" s="183" t="s">
        <v>491</v>
      </c>
    </row>
    <row r="21" spans="1:6" ht="22.5" customHeight="1" x14ac:dyDescent="0.2">
      <c r="A21" s="180" t="s">
        <v>183</v>
      </c>
      <c r="B21" s="180" t="s">
        <v>489</v>
      </c>
      <c r="C21" s="180" t="s">
        <v>508</v>
      </c>
      <c r="D21" s="181" t="s">
        <v>486</v>
      </c>
      <c r="E21" s="182">
        <v>30975</v>
      </c>
      <c r="F21" s="183" t="s">
        <v>491</v>
      </c>
    </row>
    <row r="22" spans="1:6" ht="24" x14ac:dyDescent="0.2">
      <c r="A22" s="180" t="s">
        <v>183</v>
      </c>
      <c r="B22" s="180" t="s">
        <v>489</v>
      </c>
      <c r="C22" s="180" t="s">
        <v>509</v>
      </c>
      <c r="D22" s="181" t="s">
        <v>486</v>
      </c>
      <c r="E22" s="182">
        <v>15251.5</v>
      </c>
      <c r="F22" s="183" t="s">
        <v>491</v>
      </c>
    </row>
    <row r="23" spans="1:6" ht="24" x14ac:dyDescent="0.2">
      <c r="A23" s="180" t="s">
        <v>183</v>
      </c>
      <c r="B23" s="180" t="s">
        <v>489</v>
      </c>
      <c r="C23" s="180" t="s">
        <v>510</v>
      </c>
      <c r="D23" s="181" t="s">
        <v>486</v>
      </c>
      <c r="E23" s="182">
        <v>24225.4</v>
      </c>
      <c r="F23" s="183" t="s">
        <v>491</v>
      </c>
    </row>
    <row r="24" spans="1:6" ht="22.5" customHeight="1" x14ac:dyDescent="0.2">
      <c r="A24" s="184" t="s">
        <v>207</v>
      </c>
      <c r="B24" s="184" t="s">
        <v>511</v>
      </c>
      <c r="C24" s="185" t="s">
        <v>512</v>
      </c>
      <c r="D24" s="186" t="s">
        <v>513</v>
      </c>
      <c r="E24" s="187">
        <v>1003</v>
      </c>
      <c r="F24" s="188" t="s">
        <v>514</v>
      </c>
    </row>
    <row r="25" spans="1:6" x14ac:dyDescent="0.2">
      <c r="A25" s="184" t="s">
        <v>207</v>
      </c>
      <c r="B25" s="184" t="s">
        <v>511</v>
      </c>
      <c r="C25" s="185" t="s">
        <v>515</v>
      </c>
      <c r="D25" s="186" t="s">
        <v>513</v>
      </c>
      <c r="E25" s="187">
        <v>1003</v>
      </c>
      <c r="F25" s="188" t="s">
        <v>514</v>
      </c>
    </row>
    <row r="26" spans="1:6" ht="24" customHeight="1" x14ac:dyDescent="0.2">
      <c r="A26" s="184" t="s">
        <v>207</v>
      </c>
      <c r="B26" s="184" t="s">
        <v>511</v>
      </c>
      <c r="C26" s="185" t="s">
        <v>516</v>
      </c>
      <c r="D26" s="186" t="s">
        <v>513</v>
      </c>
      <c r="E26" s="187">
        <v>3009</v>
      </c>
      <c r="F26" s="188" t="s">
        <v>514</v>
      </c>
    </row>
    <row r="27" spans="1:6" x14ac:dyDescent="0.2">
      <c r="A27" s="184" t="s">
        <v>207</v>
      </c>
      <c r="B27" s="184" t="s">
        <v>511</v>
      </c>
      <c r="C27" s="185" t="s">
        <v>517</v>
      </c>
      <c r="D27" s="186" t="s">
        <v>513</v>
      </c>
      <c r="E27" s="187">
        <v>1882.1</v>
      </c>
      <c r="F27" s="188" t="s">
        <v>514</v>
      </c>
    </row>
    <row r="28" spans="1:6" x14ac:dyDescent="0.2">
      <c r="A28" s="184" t="s">
        <v>207</v>
      </c>
      <c r="B28" s="184" t="s">
        <v>511</v>
      </c>
      <c r="C28" s="185" t="s">
        <v>518</v>
      </c>
      <c r="D28" s="186" t="s">
        <v>486</v>
      </c>
      <c r="E28" s="187">
        <v>83.78</v>
      </c>
      <c r="F28" s="188" t="s">
        <v>514</v>
      </c>
    </row>
    <row r="29" spans="1:6" x14ac:dyDescent="0.2">
      <c r="A29" s="184" t="s">
        <v>207</v>
      </c>
      <c r="B29" s="184" t="s">
        <v>511</v>
      </c>
      <c r="C29" s="185" t="s">
        <v>519</v>
      </c>
      <c r="D29" s="186" t="s">
        <v>486</v>
      </c>
      <c r="E29" s="187">
        <v>192.34</v>
      </c>
      <c r="F29" s="188" t="s">
        <v>514</v>
      </c>
    </row>
    <row r="30" spans="1:6" x14ac:dyDescent="0.2">
      <c r="A30" s="184" t="s">
        <v>207</v>
      </c>
      <c r="B30" s="184" t="s">
        <v>511</v>
      </c>
      <c r="C30" s="185" t="s">
        <v>520</v>
      </c>
      <c r="D30" s="186" t="s">
        <v>486</v>
      </c>
      <c r="E30" s="187">
        <v>421.26</v>
      </c>
      <c r="F30" s="188" t="s">
        <v>514</v>
      </c>
    </row>
    <row r="31" spans="1:6" x14ac:dyDescent="0.2">
      <c r="A31" s="189" t="s">
        <v>521</v>
      </c>
      <c r="B31" s="189" t="s">
        <v>522</v>
      </c>
      <c r="C31" s="190" t="s">
        <v>523</v>
      </c>
      <c r="D31" s="191" t="s">
        <v>486</v>
      </c>
      <c r="E31" s="192">
        <v>6500</v>
      </c>
      <c r="F31" s="193" t="s">
        <v>524</v>
      </c>
    </row>
    <row r="32" spans="1:6" x14ac:dyDescent="0.2">
      <c r="A32" s="189" t="s">
        <v>521</v>
      </c>
      <c r="B32" s="189" t="s">
        <v>522</v>
      </c>
      <c r="C32" s="190" t="s">
        <v>525</v>
      </c>
      <c r="D32" s="191" t="s">
        <v>486</v>
      </c>
      <c r="E32" s="192">
        <v>7265.26</v>
      </c>
      <c r="F32" s="193" t="s">
        <v>524</v>
      </c>
    </row>
    <row r="33" spans="1:6" x14ac:dyDescent="0.2">
      <c r="A33" s="189" t="s">
        <v>521</v>
      </c>
      <c r="B33" s="189" t="s">
        <v>522</v>
      </c>
      <c r="C33" s="190" t="s">
        <v>526</v>
      </c>
      <c r="D33" s="191" t="s">
        <v>486</v>
      </c>
      <c r="E33" s="192">
        <v>4675.2539999999999</v>
      </c>
      <c r="F33" s="193" t="s">
        <v>524</v>
      </c>
    </row>
    <row r="34" spans="1:6" x14ac:dyDescent="0.2">
      <c r="A34" s="189" t="s">
        <v>521</v>
      </c>
      <c r="B34" s="189" t="s">
        <v>522</v>
      </c>
      <c r="C34" s="190" t="s">
        <v>527</v>
      </c>
      <c r="D34" s="191" t="s">
        <v>486</v>
      </c>
      <c r="E34" s="192">
        <v>16785.5</v>
      </c>
      <c r="F34" s="193" t="s">
        <v>524</v>
      </c>
    </row>
    <row r="35" spans="1:6" x14ac:dyDescent="0.2">
      <c r="A35" s="189" t="s">
        <v>521</v>
      </c>
      <c r="B35" s="189" t="s">
        <v>522</v>
      </c>
      <c r="C35" s="190" t="s">
        <v>528</v>
      </c>
      <c r="D35" s="191" t="s">
        <v>486</v>
      </c>
      <c r="E35" s="192">
        <v>15163</v>
      </c>
      <c r="F35" s="193" t="s">
        <v>524</v>
      </c>
    </row>
    <row r="36" spans="1:6" x14ac:dyDescent="0.2">
      <c r="A36" s="194" t="s">
        <v>276</v>
      </c>
      <c r="B36" s="194" t="s">
        <v>529</v>
      </c>
      <c r="C36" s="195" t="s">
        <v>530</v>
      </c>
      <c r="D36" s="196" t="s">
        <v>486</v>
      </c>
      <c r="E36" s="197">
        <v>2330.5</v>
      </c>
      <c r="F36" s="198" t="s">
        <v>531</v>
      </c>
    </row>
    <row r="37" spans="1:6" x14ac:dyDescent="0.2">
      <c r="A37" s="194" t="s">
        <v>276</v>
      </c>
      <c r="B37" s="194" t="s">
        <v>529</v>
      </c>
      <c r="C37" s="195" t="s">
        <v>532</v>
      </c>
      <c r="D37" s="196"/>
      <c r="E37" s="197">
        <v>1150</v>
      </c>
      <c r="F37" s="198" t="s">
        <v>531</v>
      </c>
    </row>
    <row r="38" spans="1:6" ht="24" x14ac:dyDescent="0.2">
      <c r="A38" s="194" t="s">
        <v>276</v>
      </c>
      <c r="B38" s="194" t="s">
        <v>529</v>
      </c>
      <c r="C38" s="195" t="s">
        <v>533</v>
      </c>
      <c r="D38" s="196" t="s">
        <v>486</v>
      </c>
      <c r="E38" s="197">
        <v>2330.5</v>
      </c>
      <c r="F38" s="198" t="s">
        <v>531</v>
      </c>
    </row>
    <row r="39" spans="1:6" ht="36" x14ac:dyDescent="0.2">
      <c r="A39" s="194" t="s">
        <v>276</v>
      </c>
      <c r="B39" s="194" t="s">
        <v>529</v>
      </c>
      <c r="C39" s="195" t="s">
        <v>534</v>
      </c>
      <c r="D39" s="196" t="s">
        <v>486</v>
      </c>
      <c r="E39" s="197">
        <v>3009</v>
      </c>
      <c r="F39" s="198" t="s">
        <v>531</v>
      </c>
    </row>
    <row r="40" spans="1:6" ht="36" x14ac:dyDescent="0.2">
      <c r="A40" s="194" t="s">
        <v>276</v>
      </c>
      <c r="B40" s="194" t="s">
        <v>529</v>
      </c>
      <c r="C40" s="195" t="s">
        <v>535</v>
      </c>
      <c r="D40" s="196" t="s">
        <v>486</v>
      </c>
      <c r="E40" s="197">
        <v>1150.5</v>
      </c>
      <c r="F40" s="198" t="s">
        <v>531</v>
      </c>
    </row>
    <row r="41" spans="1:6" ht="36" x14ac:dyDescent="0.2">
      <c r="A41" s="194" t="s">
        <v>276</v>
      </c>
      <c r="B41" s="194" t="s">
        <v>529</v>
      </c>
      <c r="C41" s="195" t="s">
        <v>536</v>
      </c>
      <c r="D41" s="196" t="s">
        <v>486</v>
      </c>
      <c r="E41" s="197">
        <v>1150.5</v>
      </c>
      <c r="F41" s="198" t="s">
        <v>531</v>
      </c>
    </row>
    <row r="42" spans="1:6" ht="24" x14ac:dyDescent="0.2">
      <c r="A42" s="194" t="s">
        <v>276</v>
      </c>
      <c r="B42" s="194" t="s">
        <v>529</v>
      </c>
      <c r="C42" s="195" t="s">
        <v>537</v>
      </c>
      <c r="D42" s="196" t="s">
        <v>486</v>
      </c>
      <c r="E42" s="197">
        <v>1947</v>
      </c>
      <c r="F42" s="198" t="s">
        <v>531</v>
      </c>
    </row>
    <row r="43" spans="1:6" ht="22.5" customHeight="1" x14ac:dyDescent="0.2">
      <c r="A43" s="194" t="s">
        <v>276</v>
      </c>
      <c r="B43" s="194" t="s">
        <v>529</v>
      </c>
      <c r="C43" s="195" t="s">
        <v>538</v>
      </c>
      <c r="D43" s="196" t="s">
        <v>486</v>
      </c>
      <c r="E43" s="197">
        <v>2212.5</v>
      </c>
      <c r="F43" s="198" t="s">
        <v>531</v>
      </c>
    </row>
    <row r="44" spans="1:6" ht="18.95" customHeight="1" x14ac:dyDescent="0.2">
      <c r="A44" s="199" t="s">
        <v>539</v>
      </c>
      <c r="B44" s="199" t="s">
        <v>540</v>
      </c>
      <c r="C44" s="200" t="s">
        <v>541</v>
      </c>
      <c r="D44" s="201" t="s">
        <v>486</v>
      </c>
      <c r="E44" s="202">
        <v>11210</v>
      </c>
      <c r="F44" s="203" t="s">
        <v>542</v>
      </c>
    </row>
    <row r="45" spans="1:6" ht="17.100000000000001" customHeight="1" x14ac:dyDescent="0.2">
      <c r="A45" s="199" t="s">
        <v>539</v>
      </c>
      <c r="B45" s="199" t="s">
        <v>540</v>
      </c>
      <c r="C45" s="200" t="s">
        <v>543</v>
      </c>
      <c r="D45" s="201" t="s">
        <v>486</v>
      </c>
      <c r="E45" s="202">
        <v>15692.82</v>
      </c>
      <c r="F45" s="203" t="s">
        <v>542</v>
      </c>
    </row>
    <row r="46" spans="1:6" x14ac:dyDescent="0.2">
      <c r="A46" s="199" t="s">
        <v>539</v>
      </c>
      <c r="B46" s="199" t="s">
        <v>540</v>
      </c>
      <c r="C46" s="200" t="s">
        <v>544</v>
      </c>
      <c r="D46" s="201" t="s">
        <v>486</v>
      </c>
      <c r="E46" s="202">
        <v>342200</v>
      </c>
      <c r="F46" s="203" t="s">
        <v>542</v>
      </c>
    </row>
    <row r="47" spans="1:6" ht="21" customHeight="1" x14ac:dyDescent="0.2">
      <c r="A47" s="199" t="s">
        <v>539</v>
      </c>
      <c r="B47" s="199" t="s">
        <v>540</v>
      </c>
      <c r="C47" s="200" t="s">
        <v>545</v>
      </c>
      <c r="D47" s="201" t="s">
        <v>486</v>
      </c>
      <c r="E47" s="202">
        <v>6254</v>
      </c>
      <c r="F47" s="203" t="s">
        <v>542</v>
      </c>
    </row>
    <row r="48" spans="1:6" ht="14.1" customHeight="1" x14ac:dyDescent="0.2">
      <c r="A48" s="199" t="s">
        <v>539</v>
      </c>
      <c r="B48" s="199" t="s">
        <v>540</v>
      </c>
      <c r="C48" s="200" t="s">
        <v>546</v>
      </c>
      <c r="D48" s="201" t="s">
        <v>486</v>
      </c>
      <c r="E48" s="202">
        <v>531000</v>
      </c>
      <c r="F48" s="203" t="s">
        <v>542</v>
      </c>
    </row>
    <row r="49" spans="1:6" ht="24" x14ac:dyDescent="0.2">
      <c r="A49" s="199" t="s">
        <v>539</v>
      </c>
      <c r="B49" s="199" t="s">
        <v>540</v>
      </c>
      <c r="C49" s="200" t="s">
        <v>547</v>
      </c>
      <c r="D49" s="201" t="s">
        <v>486</v>
      </c>
      <c r="E49" s="202">
        <v>49794.525000000001</v>
      </c>
      <c r="F49" s="203" t="s">
        <v>542</v>
      </c>
    </row>
    <row r="50" spans="1:6" x14ac:dyDescent="0.2">
      <c r="A50" s="199" t="s">
        <v>539</v>
      </c>
      <c r="B50" s="199" t="s">
        <v>540</v>
      </c>
      <c r="C50" s="200" t="s">
        <v>548</v>
      </c>
      <c r="D50" s="201" t="s">
        <v>486</v>
      </c>
      <c r="E50" s="202">
        <v>275000</v>
      </c>
      <c r="F50" s="203" t="s">
        <v>542</v>
      </c>
    </row>
    <row r="51" spans="1:6" ht="24" x14ac:dyDescent="0.2">
      <c r="A51" s="199" t="s">
        <v>539</v>
      </c>
      <c r="B51" s="199" t="s">
        <v>540</v>
      </c>
      <c r="C51" s="200" t="s">
        <v>549</v>
      </c>
      <c r="D51" s="201" t="s">
        <v>486</v>
      </c>
      <c r="E51" s="202">
        <v>8407.5</v>
      </c>
      <c r="F51" s="203" t="s">
        <v>542</v>
      </c>
    </row>
    <row r="52" spans="1:6" ht="15.95" customHeight="1" x14ac:dyDescent="0.2">
      <c r="A52" s="199" t="s">
        <v>539</v>
      </c>
      <c r="B52" s="199" t="s">
        <v>540</v>
      </c>
      <c r="C52" s="200" t="s">
        <v>550</v>
      </c>
      <c r="D52" s="201" t="s">
        <v>486</v>
      </c>
      <c r="E52" s="202">
        <v>96885.151100000003</v>
      </c>
      <c r="F52" s="203" t="s">
        <v>542</v>
      </c>
    </row>
    <row r="53" spans="1:6" ht="15" customHeight="1" x14ac:dyDescent="0.2">
      <c r="A53" s="199" t="s">
        <v>539</v>
      </c>
      <c r="B53" s="199" t="s">
        <v>540</v>
      </c>
      <c r="C53" s="200" t="s">
        <v>551</v>
      </c>
      <c r="D53" s="201" t="s">
        <v>486</v>
      </c>
      <c r="E53" s="202">
        <v>250160</v>
      </c>
      <c r="F53" s="203" t="s">
        <v>542</v>
      </c>
    </row>
    <row r="54" spans="1:6" ht="24" x14ac:dyDescent="0.2">
      <c r="A54" s="199" t="s">
        <v>539</v>
      </c>
      <c r="B54" s="199" t="s">
        <v>540</v>
      </c>
      <c r="C54" s="200" t="s">
        <v>552</v>
      </c>
      <c r="D54" s="201" t="s">
        <v>486</v>
      </c>
      <c r="E54" s="202">
        <v>2950</v>
      </c>
      <c r="F54" s="203" t="s">
        <v>542</v>
      </c>
    </row>
    <row r="55" spans="1:6" ht="14.1" customHeight="1" x14ac:dyDescent="0.2">
      <c r="A55" s="199" t="s">
        <v>539</v>
      </c>
      <c r="B55" s="199" t="s">
        <v>540</v>
      </c>
      <c r="C55" s="200" t="s">
        <v>553</v>
      </c>
      <c r="D55" s="201" t="s">
        <v>486</v>
      </c>
      <c r="E55" s="202">
        <v>226560</v>
      </c>
      <c r="F55" s="203" t="s">
        <v>542</v>
      </c>
    </row>
    <row r="56" spans="1:6" ht="30.75" customHeight="1" x14ac:dyDescent="0.2">
      <c r="A56" s="199" t="s">
        <v>539</v>
      </c>
      <c r="B56" s="199" t="s">
        <v>540</v>
      </c>
      <c r="C56" s="200" t="s">
        <v>554</v>
      </c>
      <c r="D56" s="201" t="s">
        <v>486</v>
      </c>
      <c r="E56" s="202">
        <v>501500</v>
      </c>
      <c r="F56" s="203" t="s">
        <v>542</v>
      </c>
    </row>
    <row r="57" spans="1:6" ht="15" customHeight="1" x14ac:dyDescent="0.2">
      <c r="A57" s="199" t="s">
        <v>539</v>
      </c>
      <c r="B57" s="199" t="s">
        <v>540</v>
      </c>
      <c r="C57" s="200" t="s">
        <v>555</v>
      </c>
      <c r="D57" s="201" t="s">
        <v>486</v>
      </c>
      <c r="E57" s="202">
        <v>41300</v>
      </c>
      <c r="F57" s="203" t="s">
        <v>542</v>
      </c>
    </row>
    <row r="58" spans="1:6" ht="24" customHeight="1" x14ac:dyDescent="0.2">
      <c r="A58" s="199" t="s">
        <v>539</v>
      </c>
      <c r="B58" s="199" t="s">
        <v>540</v>
      </c>
      <c r="C58" s="200" t="s">
        <v>556</v>
      </c>
      <c r="D58" s="201" t="s">
        <v>486</v>
      </c>
      <c r="E58" s="202">
        <v>49560</v>
      </c>
      <c r="F58" s="203" t="s">
        <v>542</v>
      </c>
    </row>
    <row r="59" spans="1:6" ht="14.1" customHeight="1" x14ac:dyDescent="0.2">
      <c r="A59" s="199" t="s">
        <v>539</v>
      </c>
      <c r="B59" s="199" t="s">
        <v>540</v>
      </c>
      <c r="C59" s="200" t="s">
        <v>557</v>
      </c>
      <c r="D59" s="201" t="s">
        <v>486</v>
      </c>
      <c r="E59" s="202">
        <v>188800</v>
      </c>
      <c r="F59" s="203" t="s">
        <v>542</v>
      </c>
    </row>
    <row r="60" spans="1:6" ht="15" customHeight="1" x14ac:dyDescent="0.2">
      <c r="A60" s="199" t="s">
        <v>539</v>
      </c>
      <c r="B60" s="199" t="s">
        <v>540</v>
      </c>
      <c r="C60" s="200" t="s">
        <v>558</v>
      </c>
      <c r="D60" s="201" t="s">
        <v>486</v>
      </c>
      <c r="E60" s="202">
        <v>27140</v>
      </c>
      <c r="F60" s="203" t="s">
        <v>542</v>
      </c>
    </row>
    <row r="61" spans="1:6" ht="15.95" customHeight="1" x14ac:dyDescent="0.2">
      <c r="A61" s="199" t="s">
        <v>539</v>
      </c>
      <c r="B61" s="199" t="s">
        <v>540</v>
      </c>
      <c r="C61" s="200" t="s">
        <v>559</v>
      </c>
      <c r="D61" s="201" t="s">
        <v>486</v>
      </c>
      <c r="E61" s="202">
        <v>49219.1806</v>
      </c>
      <c r="F61" s="203" t="s">
        <v>542</v>
      </c>
    </row>
    <row r="62" spans="1:6" ht="18.95" customHeight="1" x14ac:dyDescent="0.2">
      <c r="A62" s="199" t="s">
        <v>539</v>
      </c>
      <c r="B62" s="199" t="s">
        <v>540</v>
      </c>
      <c r="C62" s="200" t="s">
        <v>560</v>
      </c>
      <c r="D62" s="201" t="s">
        <v>486</v>
      </c>
      <c r="E62" s="202">
        <v>26137.0707</v>
      </c>
      <c r="F62" s="203" t="s">
        <v>542</v>
      </c>
    </row>
    <row r="63" spans="1:6" ht="20.100000000000001" customHeight="1" x14ac:dyDescent="0.2">
      <c r="A63" s="199" t="s">
        <v>539</v>
      </c>
      <c r="B63" s="199" t="s">
        <v>540</v>
      </c>
      <c r="C63" s="200" t="s">
        <v>561</v>
      </c>
      <c r="D63" s="201" t="s">
        <v>486</v>
      </c>
      <c r="E63" s="202">
        <v>105563.74400000001</v>
      </c>
      <c r="F63" s="203" t="s">
        <v>542</v>
      </c>
    </row>
    <row r="64" spans="1:6" ht="18.95" customHeight="1" x14ac:dyDescent="0.2">
      <c r="A64" s="199" t="s">
        <v>539</v>
      </c>
      <c r="B64" s="199" t="s">
        <v>540</v>
      </c>
      <c r="C64" s="200" t="s">
        <v>562</v>
      </c>
      <c r="D64" s="201" t="s">
        <v>486</v>
      </c>
      <c r="E64" s="202">
        <v>6490</v>
      </c>
      <c r="F64" s="203" t="s">
        <v>542</v>
      </c>
    </row>
    <row r="65" spans="1:6" ht="15" customHeight="1" x14ac:dyDescent="0.2">
      <c r="A65" s="199" t="s">
        <v>539</v>
      </c>
      <c r="B65" s="199" t="s">
        <v>540</v>
      </c>
      <c r="C65" s="200" t="s">
        <v>563</v>
      </c>
      <c r="D65" s="201" t="s">
        <v>486</v>
      </c>
      <c r="E65" s="202">
        <v>30335.3338</v>
      </c>
      <c r="F65" s="203" t="s">
        <v>542</v>
      </c>
    </row>
    <row r="66" spans="1:6" ht="24" x14ac:dyDescent="0.2">
      <c r="A66" s="199" t="s">
        <v>539</v>
      </c>
      <c r="B66" s="199" t="s">
        <v>540</v>
      </c>
      <c r="C66" s="200" t="s">
        <v>564</v>
      </c>
      <c r="D66" s="201" t="s">
        <v>486</v>
      </c>
      <c r="E66" s="202">
        <v>72981.654699999999</v>
      </c>
      <c r="F66" s="203" t="s">
        <v>542</v>
      </c>
    </row>
    <row r="67" spans="1:6" x14ac:dyDescent="0.2">
      <c r="A67" s="199" t="s">
        <v>539</v>
      </c>
      <c r="B67" s="199" t="s">
        <v>540</v>
      </c>
      <c r="C67" s="200" t="s">
        <v>565</v>
      </c>
      <c r="D67" s="201" t="s">
        <v>486</v>
      </c>
      <c r="E67" s="202">
        <v>172048.60250000001</v>
      </c>
      <c r="F67" s="203" t="s">
        <v>542</v>
      </c>
    </row>
    <row r="68" spans="1:6" x14ac:dyDescent="0.2">
      <c r="A68" s="199" t="s">
        <v>539</v>
      </c>
      <c r="B68" s="199" t="s">
        <v>540</v>
      </c>
      <c r="C68" s="200" t="s">
        <v>566</v>
      </c>
      <c r="D68" s="201" t="s">
        <v>486</v>
      </c>
      <c r="E68" s="202">
        <v>104465.4</v>
      </c>
      <c r="F68" s="203" t="s">
        <v>542</v>
      </c>
    </row>
    <row r="69" spans="1:6" x14ac:dyDescent="0.2">
      <c r="A69" s="199" t="s">
        <v>539</v>
      </c>
      <c r="B69" s="199" t="s">
        <v>540</v>
      </c>
      <c r="C69" s="200" t="s">
        <v>567</v>
      </c>
      <c r="D69" s="201" t="s">
        <v>486</v>
      </c>
      <c r="E69" s="202">
        <v>8314.2916999999998</v>
      </c>
      <c r="F69" s="203" t="s">
        <v>542</v>
      </c>
    </row>
    <row r="70" spans="1:6" x14ac:dyDescent="0.2">
      <c r="A70" s="199" t="s">
        <v>539</v>
      </c>
      <c r="B70" s="199" t="s">
        <v>540</v>
      </c>
      <c r="C70" s="200" t="s">
        <v>568</v>
      </c>
      <c r="D70" s="201" t="s">
        <v>486</v>
      </c>
      <c r="E70" s="202">
        <v>198806.39999999999</v>
      </c>
      <c r="F70" s="203" t="s">
        <v>542</v>
      </c>
    </row>
    <row r="71" spans="1:6" x14ac:dyDescent="0.2">
      <c r="A71" s="199" t="s">
        <v>539</v>
      </c>
      <c r="B71" s="199" t="s">
        <v>540</v>
      </c>
      <c r="C71" s="200" t="s">
        <v>569</v>
      </c>
      <c r="D71" s="201" t="s">
        <v>486</v>
      </c>
      <c r="E71" s="202">
        <v>11313.84</v>
      </c>
      <c r="F71" s="203" t="s">
        <v>542</v>
      </c>
    </row>
    <row r="72" spans="1:6" x14ac:dyDescent="0.2">
      <c r="A72" s="199" t="s">
        <v>539</v>
      </c>
      <c r="B72" s="199" t="s">
        <v>540</v>
      </c>
      <c r="C72" s="200" t="s">
        <v>570</v>
      </c>
      <c r="D72" s="201" t="s">
        <v>486</v>
      </c>
      <c r="E72" s="202">
        <v>469017.40850000002</v>
      </c>
      <c r="F72" s="203" t="s">
        <v>542</v>
      </c>
    </row>
    <row r="73" spans="1:6" ht="24" x14ac:dyDescent="0.2">
      <c r="A73" s="199" t="s">
        <v>539</v>
      </c>
      <c r="B73" s="199" t="s">
        <v>540</v>
      </c>
      <c r="C73" s="200" t="s">
        <v>571</v>
      </c>
      <c r="D73" s="201" t="s">
        <v>486</v>
      </c>
      <c r="E73" s="202">
        <v>4501.7</v>
      </c>
      <c r="F73" s="203" t="s">
        <v>542</v>
      </c>
    </row>
    <row r="74" spans="1:6" x14ac:dyDescent="0.2">
      <c r="A74" s="199" t="s">
        <v>539</v>
      </c>
      <c r="B74" s="199" t="s">
        <v>540</v>
      </c>
      <c r="C74" s="200" t="s">
        <v>572</v>
      </c>
      <c r="D74" s="201" t="s">
        <v>486</v>
      </c>
      <c r="E74" s="202">
        <v>161582.93400000001</v>
      </c>
      <c r="F74" s="203" t="s">
        <v>542</v>
      </c>
    </row>
    <row r="75" spans="1:6" ht="24" x14ac:dyDescent="0.2">
      <c r="A75" s="199" t="s">
        <v>539</v>
      </c>
      <c r="B75" s="199" t="s">
        <v>540</v>
      </c>
      <c r="C75" s="200" t="s">
        <v>573</v>
      </c>
      <c r="D75" s="201" t="s">
        <v>486</v>
      </c>
      <c r="E75" s="202">
        <v>344224.6911</v>
      </c>
      <c r="F75" s="203" t="s">
        <v>542</v>
      </c>
    </row>
    <row r="76" spans="1:6" x14ac:dyDescent="0.2">
      <c r="A76" s="199" t="s">
        <v>539</v>
      </c>
      <c r="B76" s="199" t="s">
        <v>540</v>
      </c>
      <c r="C76" s="200" t="s">
        <v>574</v>
      </c>
      <c r="D76" s="201" t="s">
        <v>486</v>
      </c>
      <c r="E76" s="202">
        <v>24151.661800000002</v>
      </c>
      <c r="F76" s="203" t="s">
        <v>542</v>
      </c>
    </row>
    <row r="77" spans="1:6" x14ac:dyDescent="0.2">
      <c r="A77" s="199" t="s">
        <v>539</v>
      </c>
      <c r="B77" s="199" t="s">
        <v>540</v>
      </c>
      <c r="C77" s="200" t="s">
        <v>575</v>
      </c>
      <c r="D77" s="201" t="s">
        <v>486</v>
      </c>
      <c r="E77" s="202">
        <v>12836.04</v>
      </c>
      <c r="F77" s="203" t="s">
        <v>542</v>
      </c>
    </row>
    <row r="78" spans="1:6" ht="24" x14ac:dyDescent="0.2">
      <c r="A78" s="199" t="s">
        <v>539</v>
      </c>
      <c r="B78" s="199" t="s">
        <v>540</v>
      </c>
      <c r="C78" s="200" t="s">
        <v>576</v>
      </c>
      <c r="D78" s="201" t="s">
        <v>486</v>
      </c>
      <c r="E78" s="202">
        <v>45994.842499999999</v>
      </c>
      <c r="F78" s="203" t="s">
        <v>542</v>
      </c>
    </row>
    <row r="79" spans="1:6" x14ac:dyDescent="0.2">
      <c r="A79" s="199" t="s">
        <v>539</v>
      </c>
      <c r="B79" s="199" t="s">
        <v>540</v>
      </c>
      <c r="C79" s="200" t="s">
        <v>577</v>
      </c>
      <c r="D79" s="201" t="s">
        <v>486</v>
      </c>
      <c r="E79" s="202">
        <v>111029.4216</v>
      </c>
      <c r="F79" s="203" t="s">
        <v>542</v>
      </c>
    </row>
    <row r="80" spans="1:6" x14ac:dyDescent="0.2">
      <c r="A80" s="199" t="s">
        <v>539</v>
      </c>
      <c r="B80" s="199" t="s">
        <v>540</v>
      </c>
      <c r="C80" s="200" t="s">
        <v>578</v>
      </c>
      <c r="D80" s="201" t="s">
        <v>486</v>
      </c>
      <c r="E80" s="202">
        <v>1770</v>
      </c>
      <c r="F80" s="203" t="s">
        <v>542</v>
      </c>
    </row>
    <row r="81" spans="1:6" ht="24" x14ac:dyDescent="0.2">
      <c r="A81" s="199" t="s">
        <v>539</v>
      </c>
      <c r="B81" s="199" t="s">
        <v>540</v>
      </c>
      <c r="C81" s="200" t="s">
        <v>579</v>
      </c>
      <c r="D81" s="201" t="s">
        <v>486</v>
      </c>
      <c r="E81" s="202">
        <v>4524.9931999999999</v>
      </c>
      <c r="F81" s="203" t="s">
        <v>542</v>
      </c>
    </row>
    <row r="82" spans="1:6" ht="18.75" customHeight="1" x14ac:dyDescent="0.2">
      <c r="A82" s="199" t="s">
        <v>539</v>
      </c>
      <c r="B82" s="199" t="s">
        <v>540</v>
      </c>
      <c r="C82" s="200" t="s">
        <v>580</v>
      </c>
      <c r="D82" s="201" t="s">
        <v>486</v>
      </c>
      <c r="E82" s="202">
        <v>3299.87</v>
      </c>
      <c r="F82" s="203" t="s">
        <v>542</v>
      </c>
    </row>
    <row r="83" spans="1:6" ht="20.25" customHeight="1" x14ac:dyDescent="0.2">
      <c r="A83" s="199" t="s">
        <v>539</v>
      </c>
      <c r="B83" s="199" t="s">
        <v>540</v>
      </c>
      <c r="C83" s="200" t="s">
        <v>581</v>
      </c>
      <c r="D83" s="201" t="s">
        <v>486</v>
      </c>
      <c r="E83" s="202">
        <v>4242.6899999999996</v>
      </c>
      <c r="F83" s="203" t="s">
        <v>542</v>
      </c>
    </row>
    <row r="84" spans="1:6" ht="21.95" customHeight="1" x14ac:dyDescent="0.2">
      <c r="A84" s="199" t="s">
        <v>539</v>
      </c>
      <c r="B84" s="199" t="s">
        <v>540</v>
      </c>
      <c r="C84" s="200" t="s">
        <v>582</v>
      </c>
      <c r="D84" s="201" t="s">
        <v>486</v>
      </c>
      <c r="E84" s="202">
        <v>11859.991</v>
      </c>
      <c r="F84" s="203" t="s">
        <v>542</v>
      </c>
    </row>
    <row r="85" spans="1:6" ht="18" customHeight="1" x14ac:dyDescent="0.2">
      <c r="A85" s="199" t="s">
        <v>539</v>
      </c>
      <c r="B85" s="199" t="s">
        <v>540</v>
      </c>
      <c r="C85" s="200" t="s">
        <v>583</v>
      </c>
      <c r="D85" s="201" t="s">
        <v>486</v>
      </c>
      <c r="E85" s="202">
        <v>1479.9914000000001</v>
      </c>
      <c r="F85" s="203" t="s">
        <v>542</v>
      </c>
    </row>
    <row r="86" spans="1:6" ht="24" x14ac:dyDescent="0.2">
      <c r="A86" s="199" t="s">
        <v>539</v>
      </c>
      <c r="B86" s="199" t="s">
        <v>540</v>
      </c>
      <c r="C86" s="200" t="s">
        <v>584</v>
      </c>
      <c r="D86" s="201" t="s">
        <v>486</v>
      </c>
      <c r="E86" s="202">
        <v>1999.9938</v>
      </c>
      <c r="F86" s="203" t="s">
        <v>542</v>
      </c>
    </row>
    <row r="87" spans="1:6" ht="24" x14ac:dyDescent="0.2">
      <c r="A87" s="199" t="s">
        <v>539</v>
      </c>
      <c r="B87" s="199" t="s">
        <v>540</v>
      </c>
      <c r="C87" s="200" t="s">
        <v>585</v>
      </c>
      <c r="D87" s="201" t="s">
        <v>486</v>
      </c>
      <c r="E87" s="202">
        <v>6938.4</v>
      </c>
      <c r="F87" s="203" t="s">
        <v>542</v>
      </c>
    </row>
    <row r="88" spans="1:6" x14ac:dyDescent="0.2">
      <c r="A88" s="199" t="s">
        <v>539</v>
      </c>
      <c r="B88" s="199" t="s">
        <v>540</v>
      </c>
      <c r="C88" s="200" t="s">
        <v>586</v>
      </c>
      <c r="D88" s="201" t="s">
        <v>486</v>
      </c>
      <c r="E88" s="202">
        <v>938.18259999999998</v>
      </c>
      <c r="F88" s="203" t="s">
        <v>542</v>
      </c>
    </row>
    <row r="89" spans="1:6" x14ac:dyDescent="0.2">
      <c r="A89" s="199" t="s">
        <v>539</v>
      </c>
      <c r="B89" s="199" t="s">
        <v>540</v>
      </c>
      <c r="C89" s="200" t="s">
        <v>587</v>
      </c>
      <c r="D89" s="201" t="s">
        <v>486</v>
      </c>
      <c r="E89" s="202">
        <v>3519.94</v>
      </c>
      <c r="F89" s="203" t="s">
        <v>542</v>
      </c>
    </row>
    <row r="90" spans="1:6" ht="20.100000000000001" customHeight="1" x14ac:dyDescent="0.2">
      <c r="A90" s="199" t="s">
        <v>539</v>
      </c>
      <c r="B90" s="199" t="s">
        <v>540</v>
      </c>
      <c r="C90" s="200" t="s">
        <v>588</v>
      </c>
      <c r="D90" s="201" t="s">
        <v>486</v>
      </c>
      <c r="E90" s="202">
        <v>9</v>
      </c>
      <c r="F90" s="203" t="s">
        <v>542</v>
      </c>
    </row>
    <row r="91" spans="1:6" ht="20.100000000000001" customHeight="1" x14ac:dyDescent="0.2">
      <c r="A91" s="199" t="s">
        <v>539</v>
      </c>
      <c r="B91" s="199" t="s">
        <v>540</v>
      </c>
      <c r="C91" s="200" t="s">
        <v>589</v>
      </c>
      <c r="D91" s="201" t="s">
        <v>486</v>
      </c>
      <c r="E91" s="202">
        <v>63229.120000000003</v>
      </c>
      <c r="F91" s="203" t="s">
        <v>542</v>
      </c>
    </row>
    <row r="92" spans="1:6" ht="24.75" customHeight="1" x14ac:dyDescent="0.2">
      <c r="A92" s="199" t="s">
        <v>539</v>
      </c>
      <c r="B92" s="199" t="s">
        <v>540</v>
      </c>
      <c r="C92" s="200" t="s">
        <v>590</v>
      </c>
      <c r="D92" s="201" t="s">
        <v>486</v>
      </c>
      <c r="E92" s="202">
        <v>475540</v>
      </c>
      <c r="F92" s="203" t="s">
        <v>542</v>
      </c>
    </row>
    <row r="93" spans="1:6" x14ac:dyDescent="0.2">
      <c r="A93" s="199" t="s">
        <v>539</v>
      </c>
      <c r="B93" s="199" t="s">
        <v>540</v>
      </c>
      <c r="C93" s="200" t="s">
        <v>591</v>
      </c>
      <c r="D93" s="201" t="s">
        <v>486</v>
      </c>
      <c r="E93" s="202">
        <v>490481.16</v>
      </c>
      <c r="F93" s="203" t="s">
        <v>542</v>
      </c>
    </row>
    <row r="94" spans="1:6" ht="24" x14ac:dyDescent="0.2">
      <c r="A94" s="199" t="s">
        <v>539</v>
      </c>
      <c r="B94" s="199" t="s">
        <v>540</v>
      </c>
      <c r="C94" s="200" t="s">
        <v>592</v>
      </c>
      <c r="D94" s="201" t="s">
        <v>486</v>
      </c>
      <c r="E94" s="202">
        <v>74340</v>
      </c>
      <c r="F94" s="203" t="s">
        <v>542</v>
      </c>
    </row>
    <row r="95" spans="1:6" ht="15" customHeight="1" x14ac:dyDescent="0.2">
      <c r="A95" s="199" t="s">
        <v>539</v>
      </c>
      <c r="B95" s="199" t="s">
        <v>540</v>
      </c>
      <c r="C95" s="200" t="s">
        <v>593</v>
      </c>
      <c r="D95" s="201" t="s">
        <v>486</v>
      </c>
      <c r="E95" s="202">
        <v>40101.792600000001</v>
      </c>
      <c r="F95" s="203" t="s">
        <v>542</v>
      </c>
    </row>
    <row r="96" spans="1:6" ht="14.1" customHeight="1" x14ac:dyDescent="0.2">
      <c r="A96" s="199" t="s">
        <v>539</v>
      </c>
      <c r="B96" s="199" t="s">
        <v>540</v>
      </c>
      <c r="C96" s="200" t="s">
        <v>594</v>
      </c>
      <c r="D96" s="201" t="s">
        <v>486</v>
      </c>
      <c r="E96" s="202">
        <v>386697.033</v>
      </c>
      <c r="F96" s="203" t="s">
        <v>542</v>
      </c>
    </row>
    <row r="97" spans="1:6" x14ac:dyDescent="0.2">
      <c r="A97" s="199" t="s">
        <v>539</v>
      </c>
      <c r="B97" s="199" t="s">
        <v>540</v>
      </c>
      <c r="C97" s="200" t="s">
        <v>595</v>
      </c>
      <c r="D97" s="201" t="s">
        <v>486</v>
      </c>
      <c r="E97" s="202">
        <v>142177.25599999999</v>
      </c>
      <c r="F97" s="203" t="s">
        <v>542</v>
      </c>
    </row>
    <row r="98" spans="1:6" x14ac:dyDescent="0.2">
      <c r="A98" s="199" t="s">
        <v>539</v>
      </c>
      <c r="B98" s="199" t="s">
        <v>540</v>
      </c>
      <c r="C98" s="200" t="s">
        <v>596</v>
      </c>
      <c r="D98" s="201" t="s">
        <v>486</v>
      </c>
      <c r="E98" s="202">
        <v>26868.6</v>
      </c>
      <c r="F98" s="203" t="s">
        <v>542</v>
      </c>
    </row>
    <row r="99" spans="1:6" ht="24" x14ac:dyDescent="0.2">
      <c r="A99" s="199" t="s">
        <v>539</v>
      </c>
      <c r="B99" s="199" t="s">
        <v>540</v>
      </c>
      <c r="C99" s="200" t="s">
        <v>597</v>
      </c>
      <c r="D99" s="201" t="s">
        <v>486</v>
      </c>
      <c r="E99" s="202">
        <v>1897493.1</v>
      </c>
      <c r="F99" s="203" t="s">
        <v>542</v>
      </c>
    </row>
    <row r="100" spans="1:6" x14ac:dyDescent="0.2">
      <c r="A100" s="199" t="s">
        <v>539</v>
      </c>
      <c r="B100" s="199" t="s">
        <v>540</v>
      </c>
      <c r="C100" s="200" t="s">
        <v>598</v>
      </c>
      <c r="D100" s="201" t="s">
        <v>486</v>
      </c>
      <c r="E100" s="202">
        <v>232041.1</v>
      </c>
      <c r="F100" s="203" t="s">
        <v>542</v>
      </c>
    </row>
    <row r="101" spans="1:6" ht="24" x14ac:dyDescent="0.2">
      <c r="A101" s="199" t="s">
        <v>539</v>
      </c>
      <c r="B101" s="199" t="s">
        <v>540</v>
      </c>
      <c r="C101" s="200" t="s">
        <v>599</v>
      </c>
      <c r="D101" s="201" t="s">
        <v>486</v>
      </c>
      <c r="E101" s="202">
        <v>34703.800000000003</v>
      </c>
      <c r="F101" s="203" t="s">
        <v>542</v>
      </c>
    </row>
    <row r="102" spans="1:6" ht="24" x14ac:dyDescent="0.2">
      <c r="A102" s="199" t="s">
        <v>539</v>
      </c>
      <c r="B102" s="199" t="s">
        <v>540</v>
      </c>
      <c r="C102" s="200" t="s">
        <v>600</v>
      </c>
      <c r="D102" s="201" t="s">
        <v>486</v>
      </c>
      <c r="E102" s="202">
        <v>8903.1</v>
      </c>
      <c r="F102" s="203" t="s">
        <v>542</v>
      </c>
    </row>
    <row r="103" spans="1:6" ht="15.95" customHeight="1" x14ac:dyDescent="0.2">
      <c r="A103" s="199" t="s">
        <v>539</v>
      </c>
      <c r="B103" s="199" t="s">
        <v>540</v>
      </c>
      <c r="C103" s="200" t="s">
        <v>601</v>
      </c>
      <c r="D103" s="201" t="s">
        <v>486</v>
      </c>
      <c r="E103" s="202">
        <v>130316.25</v>
      </c>
      <c r="F103" s="200" t="s">
        <v>542</v>
      </c>
    </row>
    <row r="104" spans="1:6" x14ac:dyDescent="0.2">
      <c r="A104" s="199" t="s">
        <v>539</v>
      </c>
      <c r="B104" s="199" t="s">
        <v>540</v>
      </c>
      <c r="C104" s="200" t="s">
        <v>602</v>
      </c>
      <c r="D104" s="201" t="s">
        <v>486</v>
      </c>
      <c r="E104" s="202">
        <v>22139.75</v>
      </c>
      <c r="F104" s="203" t="s">
        <v>542</v>
      </c>
    </row>
    <row r="105" spans="1:6" ht="24" x14ac:dyDescent="0.2">
      <c r="A105" s="199" t="s">
        <v>539</v>
      </c>
      <c r="B105" s="199" t="s">
        <v>540</v>
      </c>
      <c r="C105" s="200" t="s">
        <v>603</v>
      </c>
      <c r="D105" s="201" t="s">
        <v>486</v>
      </c>
      <c r="E105" s="202">
        <v>62932.232000000004</v>
      </c>
      <c r="F105" s="203" t="s">
        <v>542</v>
      </c>
    </row>
    <row r="106" spans="1:6" ht="24" x14ac:dyDescent="0.2">
      <c r="A106" s="199" t="s">
        <v>539</v>
      </c>
      <c r="B106" s="199" t="s">
        <v>540</v>
      </c>
      <c r="C106" s="200" t="s">
        <v>604</v>
      </c>
      <c r="D106" s="201" t="s">
        <v>486</v>
      </c>
      <c r="E106" s="202">
        <v>62932.232199999999</v>
      </c>
      <c r="F106" s="203" t="s">
        <v>542</v>
      </c>
    </row>
    <row r="107" spans="1:6" ht="24" x14ac:dyDescent="0.2">
      <c r="A107" s="199" t="s">
        <v>539</v>
      </c>
      <c r="B107" s="199" t="s">
        <v>540</v>
      </c>
      <c r="C107" s="200" t="s">
        <v>605</v>
      </c>
      <c r="D107" s="201" t="s">
        <v>486</v>
      </c>
      <c r="E107" s="202">
        <v>57230</v>
      </c>
      <c r="F107" s="203" t="s">
        <v>542</v>
      </c>
    </row>
    <row r="108" spans="1:6" x14ac:dyDescent="0.2">
      <c r="A108" s="199" t="s">
        <v>539</v>
      </c>
      <c r="B108" s="199" t="s">
        <v>540</v>
      </c>
      <c r="C108" s="200" t="s">
        <v>606</v>
      </c>
      <c r="D108" s="201" t="s">
        <v>486</v>
      </c>
      <c r="E108" s="202">
        <v>2549.9917</v>
      </c>
      <c r="F108" s="203" t="s">
        <v>542</v>
      </c>
    </row>
    <row r="109" spans="1:6" x14ac:dyDescent="0.2">
      <c r="A109" s="199" t="s">
        <v>539</v>
      </c>
      <c r="B109" s="199" t="s">
        <v>540</v>
      </c>
      <c r="C109" s="200" t="s">
        <v>607</v>
      </c>
      <c r="D109" s="201" t="s">
        <v>486</v>
      </c>
      <c r="E109" s="202">
        <v>13999.992</v>
      </c>
      <c r="F109" s="203" t="s">
        <v>542</v>
      </c>
    </row>
    <row r="110" spans="1:6" x14ac:dyDescent="0.2">
      <c r="A110" s="199" t="s">
        <v>539</v>
      </c>
      <c r="B110" s="199" t="s">
        <v>540</v>
      </c>
      <c r="C110" s="200" t="s">
        <v>608</v>
      </c>
      <c r="D110" s="201" t="s">
        <v>486</v>
      </c>
      <c r="E110" s="202">
        <v>19383.86</v>
      </c>
      <c r="F110" s="203" t="s">
        <v>542</v>
      </c>
    </row>
    <row r="111" spans="1:6" x14ac:dyDescent="0.2">
      <c r="A111" s="199" t="s">
        <v>539</v>
      </c>
      <c r="B111" s="199" t="s">
        <v>540</v>
      </c>
      <c r="C111" s="200" t="s">
        <v>609</v>
      </c>
      <c r="D111" s="201" t="s">
        <v>486</v>
      </c>
      <c r="E111" s="202">
        <v>250971.84</v>
      </c>
      <c r="F111" s="203" t="s">
        <v>542</v>
      </c>
    </row>
    <row r="112" spans="1:6" x14ac:dyDescent="0.2">
      <c r="A112" s="199" t="s">
        <v>539</v>
      </c>
      <c r="B112" s="199" t="s">
        <v>540</v>
      </c>
      <c r="C112" s="200" t="s">
        <v>610</v>
      </c>
      <c r="D112" s="201" t="s">
        <v>486</v>
      </c>
      <c r="E112" s="202">
        <v>257712</v>
      </c>
      <c r="F112" s="203" t="s">
        <v>542</v>
      </c>
    </row>
    <row r="113" spans="1:6" x14ac:dyDescent="0.2">
      <c r="A113" s="199" t="s">
        <v>539</v>
      </c>
      <c r="B113" s="199" t="s">
        <v>540</v>
      </c>
      <c r="C113" s="200" t="s">
        <v>611</v>
      </c>
      <c r="D113" s="201" t="s">
        <v>486</v>
      </c>
      <c r="E113" s="202">
        <v>3613.16</v>
      </c>
      <c r="F113" s="203" t="s">
        <v>542</v>
      </c>
    </row>
    <row r="114" spans="1:6" x14ac:dyDescent="0.2">
      <c r="A114" s="199" t="s">
        <v>539</v>
      </c>
      <c r="B114" s="199" t="s">
        <v>540</v>
      </c>
      <c r="C114" s="200" t="s">
        <v>612</v>
      </c>
      <c r="D114" s="201" t="s">
        <v>486</v>
      </c>
      <c r="E114" s="202">
        <v>34202.300000000003</v>
      </c>
      <c r="F114" s="203" t="s">
        <v>542</v>
      </c>
    </row>
    <row r="115" spans="1:6" x14ac:dyDescent="0.2">
      <c r="A115" s="199" t="s">
        <v>539</v>
      </c>
      <c r="B115" s="199" t="s">
        <v>540</v>
      </c>
      <c r="C115" s="200" t="s">
        <v>613</v>
      </c>
      <c r="D115" s="201" t="s">
        <v>486</v>
      </c>
      <c r="E115" s="202">
        <v>30336.03</v>
      </c>
      <c r="F115" s="203" t="s">
        <v>542</v>
      </c>
    </row>
    <row r="116" spans="1:6" x14ac:dyDescent="0.2">
      <c r="A116" s="199" t="s">
        <v>539</v>
      </c>
      <c r="B116" s="199" t="s">
        <v>540</v>
      </c>
      <c r="C116" s="200" t="s">
        <v>614</v>
      </c>
      <c r="D116" s="201" t="s">
        <v>486</v>
      </c>
      <c r="E116" s="202">
        <v>1250.8</v>
      </c>
      <c r="F116" s="203" t="s">
        <v>542</v>
      </c>
    </row>
    <row r="117" spans="1:6" x14ac:dyDescent="0.2">
      <c r="A117" s="199" t="s">
        <v>539</v>
      </c>
      <c r="B117" s="199" t="s">
        <v>540</v>
      </c>
      <c r="C117" s="200" t="s">
        <v>615</v>
      </c>
      <c r="D117" s="201" t="s">
        <v>486</v>
      </c>
      <c r="E117" s="202">
        <v>1250.8</v>
      </c>
      <c r="F117" s="203" t="s">
        <v>542</v>
      </c>
    </row>
    <row r="118" spans="1:6" x14ac:dyDescent="0.2">
      <c r="A118" s="199" t="s">
        <v>539</v>
      </c>
      <c r="B118" s="199" t="s">
        <v>540</v>
      </c>
      <c r="C118" s="200" t="s">
        <v>616</v>
      </c>
      <c r="D118" s="201" t="s">
        <v>486</v>
      </c>
      <c r="E118" s="202">
        <v>1250.8</v>
      </c>
      <c r="F118" s="203" t="s">
        <v>542</v>
      </c>
    </row>
    <row r="119" spans="1:6" x14ac:dyDescent="0.2">
      <c r="A119" s="199" t="s">
        <v>539</v>
      </c>
      <c r="B119" s="199" t="s">
        <v>540</v>
      </c>
      <c r="C119" s="200" t="s">
        <v>617</v>
      </c>
      <c r="D119" s="201" t="s">
        <v>486</v>
      </c>
      <c r="E119" s="202">
        <v>21240</v>
      </c>
      <c r="F119" s="203" t="s">
        <v>542</v>
      </c>
    </row>
    <row r="120" spans="1:6" x14ac:dyDescent="0.2">
      <c r="A120" s="199" t="s">
        <v>539</v>
      </c>
      <c r="B120" s="199" t="s">
        <v>540</v>
      </c>
      <c r="C120" s="200" t="s">
        <v>618</v>
      </c>
      <c r="D120" s="201" t="s">
        <v>486</v>
      </c>
      <c r="E120" s="202">
        <v>43960.9</v>
      </c>
      <c r="F120" s="203" t="s">
        <v>542</v>
      </c>
    </row>
    <row r="121" spans="1:6" x14ac:dyDescent="0.2">
      <c r="A121" s="199" t="s">
        <v>539</v>
      </c>
      <c r="B121" s="199" t="s">
        <v>540</v>
      </c>
      <c r="C121" s="200" t="s">
        <v>619</v>
      </c>
      <c r="D121" s="201" t="s">
        <v>486</v>
      </c>
      <c r="E121" s="202">
        <v>13749.996999999999</v>
      </c>
      <c r="F121" s="203" t="s">
        <v>542</v>
      </c>
    </row>
    <row r="122" spans="1:6" x14ac:dyDescent="0.2">
      <c r="A122" s="199" t="s">
        <v>539</v>
      </c>
      <c r="B122" s="199" t="s">
        <v>540</v>
      </c>
      <c r="C122" s="200" t="s">
        <v>620</v>
      </c>
      <c r="D122" s="201" t="s">
        <v>486</v>
      </c>
      <c r="E122" s="202">
        <v>13570</v>
      </c>
      <c r="F122" s="203" t="s">
        <v>542</v>
      </c>
    </row>
    <row r="123" spans="1:6" x14ac:dyDescent="0.2">
      <c r="A123" s="199" t="s">
        <v>539</v>
      </c>
      <c r="B123" s="199" t="s">
        <v>540</v>
      </c>
      <c r="C123" s="200" t="s">
        <v>621</v>
      </c>
      <c r="D123" s="201" t="s">
        <v>486</v>
      </c>
      <c r="E123" s="202">
        <v>4284.71</v>
      </c>
      <c r="F123" s="203" t="s">
        <v>542</v>
      </c>
    </row>
    <row r="124" spans="1:6" x14ac:dyDescent="0.2">
      <c r="A124" s="199" t="s">
        <v>539</v>
      </c>
      <c r="B124" s="199" t="s">
        <v>540</v>
      </c>
      <c r="C124" s="200" t="s">
        <v>622</v>
      </c>
      <c r="D124" s="201" t="s">
        <v>486</v>
      </c>
      <c r="E124" s="202">
        <v>5726.64</v>
      </c>
      <c r="F124" s="203" t="s">
        <v>542</v>
      </c>
    </row>
    <row r="125" spans="1:6" x14ac:dyDescent="0.2">
      <c r="A125" s="199" t="s">
        <v>539</v>
      </c>
      <c r="B125" s="199" t="s">
        <v>540</v>
      </c>
      <c r="C125" s="200" t="s">
        <v>623</v>
      </c>
      <c r="D125" s="201" t="s">
        <v>486</v>
      </c>
      <c r="E125" s="202">
        <v>20650</v>
      </c>
      <c r="F125" s="203" t="s">
        <v>542</v>
      </c>
    </row>
    <row r="126" spans="1:6" ht="12.95" customHeight="1" x14ac:dyDescent="0.2">
      <c r="A126" s="199" t="s">
        <v>539</v>
      </c>
      <c r="B126" s="199" t="s">
        <v>540</v>
      </c>
      <c r="C126" s="200" t="s">
        <v>624</v>
      </c>
      <c r="D126" s="201" t="s">
        <v>486</v>
      </c>
      <c r="E126" s="202">
        <v>575000.01</v>
      </c>
      <c r="F126" s="203" t="s">
        <v>542</v>
      </c>
    </row>
    <row r="127" spans="1:6" ht="24" x14ac:dyDescent="0.2">
      <c r="A127" s="199" t="s">
        <v>539</v>
      </c>
      <c r="B127" s="199" t="s">
        <v>540</v>
      </c>
      <c r="C127" s="200" t="s">
        <v>625</v>
      </c>
      <c r="D127" s="201" t="s">
        <v>486</v>
      </c>
      <c r="E127" s="202">
        <v>2542900</v>
      </c>
      <c r="F127" s="203" t="s">
        <v>542</v>
      </c>
    </row>
    <row r="128" spans="1:6" x14ac:dyDescent="0.2">
      <c r="A128" s="199" t="s">
        <v>539</v>
      </c>
      <c r="B128" s="199" t="s">
        <v>540</v>
      </c>
      <c r="C128" s="200" t="s">
        <v>626</v>
      </c>
      <c r="D128" s="201" t="s">
        <v>486</v>
      </c>
      <c r="E128" s="202">
        <v>172556.12</v>
      </c>
      <c r="F128" s="203" t="s">
        <v>542</v>
      </c>
    </row>
    <row r="129" spans="1:6" ht="24" x14ac:dyDescent="0.2">
      <c r="A129" s="199" t="s">
        <v>539</v>
      </c>
      <c r="B129" s="199" t="s">
        <v>540</v>
      </c>
      <c r="C129" s="200" t="s">
        <v>627</v>
      </c>
      <c r="D129" s="201" t="s">
        <v>486</v>
      </c>
      <c r="E129" s="202">
        <v>44250</v>
      </c>
      <c r="F129" s="203" t="s">
        <v>542</v>
      </c>
    </row>
    <row r="130" spans="1:6" x14ac:dyDescent="0.2">
      <c r="A130" s="199" t="s">
        <v>539</v>
      </c>
      <c r="B130" s="199" t="s">
        <v>540</v>
      </c>
      <c r="C130" s="200" t="s">
        <v>628</v>
      </c>
      <c r="D130" s="201" t="s">
        <v>486</v>
      </c>
      <c r="E130" s="202">
        <v>719492.56279999996</v>
      </c>
      <c r="F130" s="203" t="s">
        <v>542</v>
      </c>
    </row>
    <row r="131" spans="1:6" x14ac:dyDescent="0.2">
      <c r="A131" s="199" t="s">
        <v>539</v>
      </c>
      <c r="B131" s="199" t="s">
        <v>540</v>
      </c>
      <c r="C131" s="200" t="s">
        <v>629</v>
      </c>
      <c r="D131" s="201" t="s">
        <v>486</v>
      </c>
      <c r="E131" s="202">
        <v>816192.43</v>
      </c>
      <c r="F131" s="203" t="s">
        <v>542</v>
      </c>
    </row>
    <row r="132" spans="1:6" x14ac:dyDescent="0.2">
      <c r="A132" s="204" t="s">
        <v>630</v>
      </c>
      <c r="B132" s="204" t="s">
        <v>631</v>
      </c>
      <c r="C132" s="205" t="s">
        <v>632</v>
      </c>
      <c r="D132" s="206" t="s">
        <v>486</v>
      </c>
      <c r="E132" s="207">
        <v>36954.32</v>
      </c>
      <c r="F132" s="208" t="s">
        <v>633</v>
      </c>
    </row>
    <row r="133" spans="1:6" ht="14.1" customHeight="1" x14ac:dyDescent="0.2">
      <c r="A133" s="204" t="s">
        <v>630</v>
      </c>
      <c r="B133" s="204" t="s">
        <v>631</v>
      </c>
      <c r="C133" s="205" t="s">
        <v>634</v>
      </c>
      <c r="D133" s="206" t="s">
        <v>486</v>
      </c>
      <c r="E133" s="207">
        <v>3776</v>
      </c>
      <c r="F133" s="208" t="s">
        <v>633</v>
      </c>
    </row>
    <row r="134" spans="1:6" ht="15.95" customHeight="1" x14ac:dyDescent="0.2">
      <c r="A134" s="204" t="s">
        <v>630</v>
      </c>
      <c r="B134" s="204" t="s">
        <v>631</v>
      </c>
      <c r="C134" s="205" t="s">
        <v>635</v>
      </c>
      <c r="D134" s="206" t="s">
        <v>486</v>
      </c>
      <c r="E134" s="207">
        <v>12390</v>
      </c>
      <c r="F134" s="208" t="s">
        <v>633</v>
      </c>
    </row>
    <row r="135" spans="1:6" ht="15" customHeight="1" x14ac:dyDescent="0.2">
      <c r="A135" s="204" t="s">
        <v>630</v>
      </c>
      <c r="B135" s="204" t="s">
        <v>631</v>
      </c>
      <c r="C135" s="205" t="s">
        <v>636</v>
      </c>
      <c r="D135" s="206" t="s">
        <v>486</v>
      </c>
      <c r="E135" s="207">
        <v>6293.7049999999999</v>
      </c>
      <c r="F135" s="208" t="s">
        <v>633</v>
      </c>
    </row>
    <row r="136" spans="1:6" ht="14.1" customHeight="1" x14ac:dyDescent="0.2">
      <c r="A136" s="204" t="s">
        <v>630</v>
      </c>
      <c r="B136" s="204" t="s">
        <v>631</v>
      </c>
      <c r="C136" s="205" t="s">
        <v>637</v>
      </c>
      <c r="D136" s="206" t="s">
        <v>486</v>
      </c>
      <c r="E136" s="207">
        <v>27200</v>
      </c>
      <c r="F136" s="208" t="s">
        <v>633</v>
      </c>
    </row>
    <row r="137" spans="1:6" ht="24" x14ac:dyDescent="0.2">
      <c r="A137" s="209" t="s">
        <v>452</v>
      </c>
      <c r="B137" s="209" t="s">
        <v>638</v>
      </c>
      <c r="C137" s="210" t="s">
        <v>639</v>
      </c>
      <c r="D137" s="211" t="s">
        <v>486</v>
      </c>
      <c r="E137" s="212">
        <v>109504</v>
      </c>
      <c r="F137" s="213" t="s">
        <v>640</v>
      </c>
    </row>
    <row r="138" spans="1:6" ht="24" x14ac:dyDescent="0.2">
      <c r="A138" s="209" t="s">
        <v>452</v>
      </c>
      <c r="B138" s="209" t="s">
        <v>638</v>
      </c>
      <c r="C138" s="210" t="s">
        <v>641</v>
      </c>
      <c r="D138" s="211" t="s">
        <v>486</v>
      </c>
      <c r="E138" s="212">
        <v>5723</v>
      </c>
      <c r="F138" s="213" t="s">
        <v>640</v>
      </c>
    </row>
    <row r="139" spans="1:6" ht="24" x14ac:dyDescent="0.2">
      <c r="A139" s="174" t="s">
        <v>642</v>
      </c>
      <c r="B139" s="174" t="s">
        <v>643</v>
      </c>
      <c r="C139" s="175" t="s">
        <v>644</v>
      </c>
      <c r="D139" s="176" t="s">
        <v>486</v>
      </c>
      <c r="E139" s="177">
        <v>6200</v>
      </c>
      <c r="F139" s="214" t="s">
        <v>645</v>
      </c>
    </row>
    <row r="140" spans="1:6" ht="36" x14ac:dyDescent="0.2">
      <c r="A140" s="174" t="s">
        <v>642</v>
      </c>
      <c r="B140" s="174" t="s">
        <v>643</v>
      </c>
      <c r="C140" s="175" t="s">
        <v>646</v>
      </c>
      <c r="D140" s="176" t="s">
        <v>486</v>
      </c>
      <c r="E140" s="177">
        <v>86568.53</v>
      </c>
      <c r="F140" s="214" t="s">
        <v>645</v>
      </c>
    </row>
    <row r="141" spans="1:6" ht="36" x14ac:dyDescent="0.2">
      <c r="A141" s="174" t="s">
        <v>642</v>
      </c>
      <c r="B141" s="174" t="s">
        <v>643</v>
      </c>
      <c r="C141" s="175" t="s">
        <v>647</v>
      </c>
      <c r="D141" s="176" t="s">
        <v>486</v>
      </c>
      <c r="E141" s="177">
        <v>100917.38</v>
      </c>
      <c r="F141" s="214" t="s">
        <v>645</v>
      </c>
    </row>
    <row r="142" spans="1:6" ht="15.95" customHeight="1" x14ac:dyDescent="0.2">
      <c r="A142" s="215" t="s">
        <v>236</v>
      </c>
      <c r="B142" s="215" t="s">
        <v>648</v>
      </c>
      <c r="C142" s="216" t="s">
        <v>649</v>
      </c>
      <c r="D142" s="217" t="s">
        <v>486</v>
      </c>
      <c r="E142" s="218">
        <v>1000</v>
      </c>
      <c r="F142" s="219" t="s">
        <v>650</v>
      </c>
    </row>
    <row r="143" spans="1:6" x14ac:dyDescent="0.2">
      <c r="A143" s="215" t="s">
        <v>236</v>
      </c>
      <c r="B143" s="215" t="s">
        <v>648</v>
      </c>
      <c r="C143" s="216" t="s">
        <v>651</v>
      </c>
      <c r="D143" s="217" t="s">
        <v>486</v>
      </c>
      <c r="E143" s="218">
        <v>200</v>
      </c>
      <c r="F143" s="219" t="s">
        <v>650</v>
      </c>
    </row>
    <row r="144" spans="1:6" ht="18" customHeight="1" x14ac:dyDescent="0.2">
      <c r="A144" s="215" t="s">
        <v>236</v>
      </c>
      <c r="B144" s="215" t="s">
        <v>648</v>
      </c>
      <c r="C144" s="216" t="s">
        <v>652</v>
      </c>
      <c r="D144" s="217" t="s">
        <v>486</v>
      </c>
      <c r="E144" s="218">
        <v>500</v>
      </c>
      <c r="F144" s="219" t="s">
        <v>650</v>
      </c>
    </row>
    <row r="145" spans="1:6" ht="17.25" customHeight="1" x14ac:dyDescent="0.2">
      <c r="A145" s="215" t="s">
        <v>236</v>
      </c>
      <c r="B145" s="215" t="s">
        <v>648</v>
      </c>
      <c r="C145" s="216" t="s">
        <v>653</v>
      </c>
      <c r="D145" s="217" t="s">
        <v>654</v>
      </c>
      <c r="E145" s="218">
        <v>197</v>
      </c>
      <c r="F145" s="220" t="s">
        <v>655</v>
      </c>
    </row>
    <row r="146" spans="1:6" x14ac:dyDescent="0.2">
      <c r="A146" s="215" t="s">
        <v>236</v>
      </c>
      <c r="B146" s="215" t="s">
        <v>648</v>
      </c>
      <c r="C146" s="216" t="s">
        <v>656</v>
      </c>
      <c r="D146" s="217" t="s">
        <v>654</v>
      </c>
      <c r="E146" s="218">
        <v>181</v>
      </c>
      <c r="F146" s="220" t="s">
        <v>655</v>
      </c>
    </row>
    <row r="147" spans="1:6" x14ac:dyDescent="0.2">
      <c r="A147" s="215" t="s">
        <v>236</v>
      </c>
      <c r="B147" s="215" t="s">
        <v>648</v>
      </c>
      <c r="C147" s="216" t="s">
        <v>657</v>
      </c>
      <c r="D147" s="217" t="s">
        <v>654</v>
      </c>
      <c r="E147" s="218">
        <v>251</v>
      </c>
      <c r="F147" s="219" t="s">
        <v>655</v>
      </c>
    </row>
    <row r="148" spans="1:6" x14ac:dyDescent="0.2">
      <c r="A148" s="215" t="s">
        <v>236</v>
      </c>
      <c r="B148" s="215" t="s">
        <v>648</v>
      </c>
      <c r="C148" s="216" t="s">
        <v>658</v>
      </c>
      <c r="D148" s="217" t="s">
        <v>654</v>
      </c>
      <c r="E148" s="218">
        <v>230</v>
      </c>
      <c r="F148" s="220" t="s">
        <v>655</v>
      </c>
    </row>
    <row r="149" spans="1:6" x14ac:dyDescent="0.2">
      <c r="A149" s="215" t="s">
        <v>236</v>
      </c>
      <c r="B149" s="215" t="s">
        <v>648</v>
      </c>
      <c r="C149" s="216" t="s">
        <v>659</v>
      </c>
      <c r="D149" s="217" t="s">
        <v>654</v>
      </c>
      <c r="E149" s="218">
        <v>110</v>
      </c>
      <c r="F149" s="219" t="s">
        <v>655</v>
      </c>
    </row>
    <row r="150" spans="1:6" x14ac:dyDescent="0.2">
      <c r="A150" s="174" t="s">
        <v>223</v>
      </c>
      <c r="B150" s="174" t="s">
        <v>660</v>
      </c>
      <c r="C150" s="175" t="s">
        <v>661</v>
      </c>
      <c r="D150" s="176" t="s">
        <v>662</v>
      </c>
      <c r="E150" s="177">
        <v>28.32</v>
      </c>
      <c r="F150" s="214" t="s">
        <v>663</v>
      </c>
    </row>
    <row r="151" spans="1:6" ht="24" x14ac:dyDescent="0.2">
      <c r="A151" s="174" t="s">
        <v>223</v>
      </c>
      <c r="B151" s="174" t="s">
        <v>660</v>
      </c>
      <c r="C151" s="175" t="s">
        <v>664</v>
      </c>
      <c r="D151" s="176" t="s">
        <v>486</v>
      </c>
      <c r="E151" s="177">
        <v>8500</v>
      </c>
      <c r="F151" s="214" t="s">
        <v>663</v>
      </c>
    </row>
    <row r="152" spans="1:6" x14ac:dyDescent="0.2">
      <c r="A152" s="174" t="s">
        <v>223</v>
      </c>
      <c r="B152" s="174" t="s">
        <v>660</v>
      </c>
      <c r="C152" s="175" t="s">
        <v>665</v>
      </c>
      <c r="D152" s="176" t="s">
        <v>486</v>
      </c>
      <c r="E152" s="177">
        <v>81.171999999999997</v>
      </c>
      <c r="F152" s="214" t="s">
        <v>663</v>
      </c>
    </row>
    <row r="153" spans="1:6" x14ac:dyDescent="0.2">
      <c r="A153" s="174" t="s">
        <v>223</v>
      </c>
      <c r="B153" s="174" t="s">
        <v>660</v>
      </c>
      <c r="C153" s="175" t="s">
        <v>666</v>
      </c>
      <c r="D153" s="176" t="s">
        <v>486</v>
      </c>
      <c r="E153" s="177">
        <v>103.3567</v>
      </c>
      <c r="F153" s="214" t="s">
        <v>663</v>
      </c>
    </row>
    <row r="154" spans="1:6" x14ac:dyDescent="0.2">
      <c r="A154" s="174" t="s">
        <v>223</v>
      </c>
      <c r="B154" s="174" t="s">
        <v>660</v>
      </c>
      <c r="C154" s="175" t="s">
        <v>667</v>
      </c>
      <c r="D154" s="176" t="s">
        <v>486</v>
      </c>
      <c r="E154" s="177">
        <v>20.059999999999999</v>
      </c>
      <c r="F154" s="214" t="s">
        <v>663</v>
      </c>
    </row>
    <row r="155" spans="1:6" ht="12.95" customHeight="1" x14ac:dyDescent="0.2">
      <c r="A155" s="174" t="s">
        <v>223</v>
      </c>
      <c r="B155" s="174" t="s">
        <v>660</v>
      </c>
      <c r="C155" s="175" t="s">
        <v>668</v>
      </c>
      <c r="D155" s="176" t="s">
        <v>486</v>
      </c>
      <c r="E155" s="177">
        <v>208.86</v>
      </c>
      <c r="F155" s="214" t="s">
        <v>663</v>
      </c>
    </row>
    <row r="156" spans="1:6" ht="15" customHeight="1" x14ac:dyDescent="0.2">
      <c r="A156" s="174" t="s">
        <v>223</v>
      </c>
      <c r="B156" s="174" t="s">
        <v>660</v>
      </c>
      <c r="C156" s="175" t="s">
        <v>669</v>
      </c>
      <c r="D156" s="176" t="s">
        <v>486</v>
      </c>
      <c r="E156" s="177">
        <v>206.73500000000001</v>
      </c>
      <c r="F156" s="214" t="s">
        <v>663</v>
      </c>
    </row>
    <row r="157" spans="1:6" ht="15" customHeight="1" x14ac:dyDescent="0.2">
      <c r="A157" s="174" t="s">
        <v>223</v>
      </c>
      <c r="B157" s="174" t="s">
        <v>660</v>
      </c>
      <c r="C157" s="175" t="s">
        <v>670</v>
      </c>
      <c r="D157" s="176" t="s">
        <v>486</v>
      </c>
      <c r="E157" s="177">
        <v>43.293999999999997</v>
      </c>
      <c r="F157" s="214" t="s">
        <v>663</v>
      </c>
    </row>
    <row r="158" spans="1:6" ht="15" customHeight="1" x14ac:dyDescent="0.2">
      <c r="A158" s="174" t="s">
        <v>223</v>
      </c>
      <c r="B158" s="174" t="s">
        <v>660</v>
      </c>
      <c r="C158" s="175" t="s">
        <v>671</v>
      </c>
      <c r="D158" s="176" t="s">
        <v>486</v>
      </c>
      <c r="E158" s="177">
        <v>5.9</v>
      </c>
      <c r="F158" s="214" t="s">
        <v>663</v>
      </c>
    </row>
    <row r="159" spans="1:6" ht="15" customHeight="1" x14ac:dyDescent="0.2">
      <c r="A159" s="174" t="s">
        <v>223</v>
      </c>
      <c r="B159" s="174" t="s">
        <v>660</v>
      </c>
      <c r="C159" s="175" t="s">
        <v>672</v>
      </c>
      <c r="D159" s="176" t="s">
        <v>486</v>
      </c>
      <c r="E159" s="177">
        <v>944</v>
      </c>
      <c r="F159" s="214" t="s">
        <v>663</v>
      </c>
    </row>
    <row r="160" spans="1:6" ht="15" customHeight="1" x14ac:dyDescent="0.2">
      <c r="A160" s="174" t="s">
        <v>223</v>
      </c>
      <c r="B160" s="174" t="s">
        <v>660</v>
      </c>
      <c r="C160" s="175" t="s">
        <v>673</v>
      </c>
      <c r="D160" s="176" t="s">
        <v>486</v>
      </c>
      <c r="E160" s="177">
        <v>571.12</v>
      </c>
      <c r="F160" s="214" t="s">
        <v>663</v>
      </c>
    </row>
    <row r="161" spans="1:6" ht="15" customHeight="1" x14ac:dyDescent="0.2">
      <c r="A161" s="174" t="s">
        <v>223</v>
      </c>
      <c r="B161" s="174" t="s">
        <v>660</v>
      </c>
      <c r="C161" s="175" t="s">
        <v>674</v>
      </c>
      <c r="D161" s="176" t="s">
        <v>486</v>
      </c>
      <c r="E161" s="177">
        <v>619.5</v>
      </c>
      <c r="F161" s="214" t="s">
        <v>663</v>
      </c>
    </row>
    <row r="162" spans="1:6" ht="15" customHeight="1" x14ac:dyDescent="0.2">
      <c r="A162" s="174" t="s">
        <v>223</v>
      </c>
      <c r="B162" s="174" t="s">
        <v>660</v>
      </c>
      <c r="C162" s="175" t="s">
        <v>675</v>
      </c>
      <c r="D162" s="176" t="s">
        <v>486</v>
      </c>
      <c r="E162" s="177">
        <v>100.3</v>
      </c>
      <c r="F162" s="214" t="s">
        <v>663</v>
      </c>
    </row>
    <row r="163" spans="1:6" ht="14.1" customHeight="1" x14ac:dyDescent="0.2">
      <c r="A163" s="174" t="s">
        <v>223</v>
      </c>
      <c r="B163" s="174" t="s">
        <v>660</v>
      </c>
      <c r="C163" s="175" t="s">
        <v>676</v>
      </c>
      <c r="D163" s="176" t="s">
        <v>486</v>
      </c>
      <c r="E163" s="177">
        <v>33.630000000000003</v>
      </c>
      <c r="F163" s="214" t="s">
        <v>663</v>
      </c>
    </row>
    <row r="164" spans="1:6" x14ac:dyDescent="0.2">
      <c r="A164" s="174" t="s">
        <v>223</v>
      </c>
      <c r="B164" s="174" t="s">
        <v>660</v>
      </c>
      <c r="C164" s="175" t="s">
        <v>677</v>
      </c>
      <c r="D164" s="176" t="s">
        <v>486</v>
      </c>
      <c r="E164" s="177">
        <v>44.25</v>
      </c>
      <c r="F164" s="214" t="s">
        <v>663</v>
      </c>
    </row>
    <row r="165" spans="1:6" x14ac:dyDescent="0.2">
      <c r="A165" s="174" t="s">
        <v>223</v>
      </c>
      <c r="B165" s="174" t="s">
        <v>660</v>
      </c>
      <c r="C165" s="175" t="s">
        <v>678</v>
      </c>
      <c r="D165" s="176" t="s">
        <v>486</v>
      </c>
      <c r="E165" s="177">
        <v>855.5</v>
      </c>
      <c r="F165" s="214" t="s">
        <v>663</v>
      </c>
    </row>
    <row r="166" spans="1:6" x14ac:dyDescent="0.2">
      <c r="A166" s="174" t="s">
        <v>223</v>
      </c>
      <c r="B166" s="174" t="s">
        <v>660</v>
      </c>
      <c r="C166" s="175" t="s">
        <v>679</v>
      </c>
      <c r="D166" s="176" t="s">
        <v>486</v>
      </c>
      <c r="E166" s="177">
        <v>60.2273</v>
      </c>
      <c r="F166" s="214" t="s">
        <v>663</v>
      </c>
    </row>
    <row r="167" spans="1:6" x14ac:dyDescent="0.2">
      <c r="A167" s="174" t="s">
        <v>223</v>
      </c>
      <c r="B167" s="174" t="s">
        <v>660</v>
      </c>
      <c r="C167" s="175" t="s">
        <v>680</v>
      </c>
      <c r="D167" s="176" t="s">
        <v>486</v>
      </c>
      <c r="E167" s="177">
        <v>102.8133</v>
      </c>
      <c r="F167" s="214" t="s">
        <v>663</v>
      </c>
    </row>
    <row r="168" spans="1:6" x14ac:dyDescent="0.2">
      <c r="A168" s="174" t="s">
        <v>223</v>
      </c>
      <c r="B168" s="174" t="s">
        <v>660</v>
      </c>
      <c r="C168" s="175" t="s">
        <v>681</v>
      </c>
      <c r="D168" s="176" t="s">
        <v>486</v>
      </c>
      <c r="E168" s="177">
        <v>3030.43</v>
      </c>
      <c r="F168" s="214" t="s">
        <v>663</v>
      </c>
    </row>
    <row r="169" spans="1:6" x14ac:dyDescent="0.2">
      <c r="A169" s="174" t="s">
        <v>223</v>
      </c>
      <c r="B169" s="174" t="s">
        <v>660</v>
      </c>
      <c r="C169" s="175" t="s">
        <v>682</v>
      </c>
      <c r="D169" s="176" t="s">
        <v>486</v>
      </c>
      <c r="E169" s="177">
        <v>858.45</v>
      </c>
      <c r="F169" s="214" t="s">
        <v>663</v>
      </c>
    </row>
    <row r="170" spans="1:6" x14ac:dyDescent="0.2">
      <c r="A170" s="174" t="s">
        <v>223</v>
      </c>
      <c r="B170" s="174" t="s">
        <v>660</v>
      </c>
      <c r="C170" s="175" t="s">
        <v>683</v>
      </c>
      <c r="D170" s="176" t="s">
        <v>486</v>
      </c>
      <c r="E170" s="177">
        <v>206.72329999999999</v>
      </c>
      <c r="F170" s="214" t="s">
        <v>663</v>
      </c>
    </row>
    <row r="171" spans="1:6" ht="15.95" customHeight="1" x14ac:dyDescent="0.2">
      <c r="A171" s="174" t="s">
        <v>223</v>
      </c>
      <c r="B171" s="174" t="s">
        <v>660</v>
      </c>
      <c r="C171" s="175" t="s">
        <v>684</v>
      </c>
      <c r="D171" s="176" t="s">
        <v>486</v>
      </c>
      <c r="E171" s="177">
        <v>4425</v>
      </c>
      <c r="F171" s="214" t="s">
        <v>663</v>
      </c>
    </row>
    <row r="172" spans="1:6" ht="24" x14ac:dyDescent="0.2">
      <c r="A172" s="174" t="s">
        <v>223</v>
      </c>
      <c r="B172" s="174" t="s">
        <v>660</v>
      </c>
      <c r="C172" s="175" t="s">
        <v>685</v>
      </c>
      <c r="D172" s="176" t="s">
        <v>486</v>
      </c>
      <c r="E172" s="177">
        <v>13500.0026</v>
      </c>
      <c r="F172" s="214" t="s">
        <v>663</v>
      </c>
    </row>
    <row r="173" spans="1:6" ht="20.25" customHeight="1" x14ac:dyDescent="0.2">
      <c r="A173" s="174" t="s">
        <v>223</v>
      </c>
      <c r="B173" s="174" t="s">
        <v>660</v>
      </c>
      <c r="C173" s="175" t="s">
        <v>686</v>
      </c>
      <c r="D173" s="176" t="s">
        <v>486</v>
      </c>
      <c r="E173" s="177">
        <v>1416</v>
      </c>
      <c r="F173" s="214" t="s">
        <v>663</v>
      </c>
    </row>
    <row r="174" spans="1:6" ht="21" customHeight="1" x14ac:dyDescent="0.2">
      <c r="A174" s="174" t="s">
        <v>223</v>
      </c>
      <c r="B174" s="174" t="s">
        <v>660</v>
      </c>
      <c r="C174" s="175" t="s">
        <v>687</v>
      </c>
      <c r="D174" s="176" t="s">
        <v>486</v>
      </c>
      <c r="E174" s="177">
        <v>3.54</v>
      </c>
      <c r="F174" s="221" t="s">
        <v>663</v>
      </c>
    </row>
    <row r="175" spans="1:6" ht="18" customHeight="1" x14ac:dyDescent="0.2">
      <c r="A175" s="174" t="s">
        <v>223</v>
      </c>
      <c r="B175" s="174" t="s">
        <v>660</v>
      </c>
      <c r="C175" s="175" t="s">
        <v>688</v>
      </c>
      <c r="D175" s="176" t="s">
        <v>486</v>
      </c>
      <c r="E175" s="177">
        <v>73.16</v>
      </c>
      <c r="F175" s="214" t="s">
        <v>663</v>
      </c>
    </row>
    <row r="176" spans="1:6" ht="20.25" customHeight="1" x14ac:dyDescent="0.2">
      <c r="A176" s="174" t="s">
        <v>223</v>
      </c>
      <c r="B176" s="174" t="s">
        <v>660</v>
      </c>
      <c r="C176" s="175" t="s">
        <v>689</v>
      </c>
      <c r="D176" s="176" t="s">
        <v>486</v>
      </c>
      <c r="E176" s="177">
        <v>548.26499999999999</v>
      </c>
      <c r="F176" s="214" t="s">
        <v>663</v>
      </c>
    </row>
    <row r="177" spans="1:6" ht="25.5" customHeight="1" x14ac:dyDescent="0.2">
      <c r="A177" s="174" t="s">
        <v>223</v>
      </c>
      <c r="B177" s="174" t="s">
        <v>660</v>
      </c>
      <c r="C177" s="175" t="s">
        <v>690</v>
      </c>
      <c r="D177" s="176" t="s">
        <v>486</v>
      </c>
      <c r="E177" s="177">
        <v>526.32500000000005</v>
      </c>
      <c r="F177" s="214" t="s">
        <v>663</v>
      </c>
    </row>
    <row r="178" spans="1:6" ht="19.5" customHeight="1" x14ac:dyDescent="0.2">
      <c r="A178" s="174" t="s">
        <v>223</v>
      </c>
      <c r="B178" s="174" t="s">
        <v>660</v>
      </c>
      <c r="C178" s="175" t="s">
        <v>691</v>
      </c>
      <c r="D178" s="176" t="s">
        <v>486</v>
      </c>
      <c r="E178" s="177">
        <v>3.54</v>
      </c>
      <c r="F178" s="221" t="s">
        <v>663</v>
      </c>
    </row>
    <row r="179" spans="1:6" ht="27.75" customHeight="1" x14ac:dyDescent="0.2">
      <c r="A179" s="174" t="s">
        <v>223</v>
      </c>
      <c r="B179" s="174" t="s">
        <v>660</v>
      </c>
      <c r="C179" s="175" t="s">
        <v>692</v>
      </c>
      <c r="D179" s="176" t="s">
        <v>486</v>
      </c>
      <c r="E179" s="177">
        <v>265.5</v>
      </c>
      <c r="F179" s="214" t="s">
        <v>663</v>
      </c>
    </row>
    <row r="180" spans="1:6" ht="21.75" customHeight="1" x14ac:dyDescent="0.2">
      <c r="A180" s="222" t="s">
        <v>128</v>
      </c>
      <c r="B180" s="222" t="s">
        <v>693</v>
      </c>
      <c r="C180" s="223" t="s">
        <v>694</v>
      </c>
      <c r="D180" s="224" t="s">
        <v>486</v>
      </c>
      <c r="E180" s="225">
        <v>1.9823999999999999</v>
      </c>
      <c r="F180" s="226" t="s">
        <v>695</v>
      </c>
    </row>
    <row r="181" spans="1:6" ht="22.5" customHeight="1" x14ac:dyDescent="0.2">
      <c r="A181" s="174" t="s">
        <v>204</v>
      </c>
      <c r="B181" s="174" t="s">
        <v>696</v>
      </c>
      <c r="C181" s="175" t="s">
        <v>697</v>
      </c>
      <c r="D181" s="176" t="s">
        <v>486</v>
      </c>
      <c r="E181" s="177">
        <v>7773.84</v>
      </c>
      <c r="F181" s="214" t="s">
        <v>698</v>
      </c>
    </row>
    <row r="182" spans="1:6" ht="24" x14ac:dyDescent="0.2">
      <c r="A182" s="174" t="s">
        <v>204</v>
      </c>
      <c r="B182" s="174" t="s">
        <v>696</v>
      </c>
      <c r="C182" s="175" t="s">
        <v>699</v>
      </c>
      <c r="D182" s="176" t="s">
        <v>486</v>
      </c>
      <c r="E182" s="177">
        <v>9343.24</v>
      </c>
      <c r="F182" s="214" t="s">
        <v>698</v>
      </c>
    </row>
    <row r="183" spans="1:6" ht="23.25" customHeight="1" x14ac:dyDescent="0.2">
      <c r="A183" s="174" t="s">
        <v>204</v>
      </c>
      <c r="B183" s="174" t="s">
        <v>696</v>
      </c>
      <c r="C183" s="175" t="s">
        <v>700</v>
      </c>
      <c r="D183" s="176" t="s">
        <v>486</v>
      </c>
      <c r="E183" s="177">
        <v>10915</v>
      </c>
      <c r="F183" s="214" t="s">
        <v>698</v>
      </c>
    </row>
    <row r="184" spans="1:6" ht="20.25" customHeight="1" x14ac:dyDescent="0.2">
      <c r="A184" s="174" t="s">
        <v>204</v>
      </c>
      <c r="B184" s="174" t="s">
        <v>696</v>
      </c>
      <c r="C184" s="175" t="s">
        <v>701</v>
      </c>
      <c r="D184" s="176" t="s">
        <v>486</v>
      </c>
      <c r="E184" s="177">
        <v>3923.5</v>
      </c>
      <c r="F184" s="214" t="s">
        <v>698</v>
      </c>
    </row>
    <row r="185" spans="1:6" ht="14.1" customHeight="1" x14ac:dyDescent="0.2">
      <c r="A185" s="174" t="s">
        <v>204</v>
      </c>
      <c r="B185" s="174" t="s">
        <v>696</v>
      </c>
      <c r="C185" s="175" t="s">
        <v>702</v>
      </c>
      <c r="D185" s="176" t="s">
        <v>486</v>
      </c>
      <c r="E185" s="177">
        <v>4543</v>
      </c>
      <c r="F185" s="214" t="s">
        <v>698</v>
      </c>
    </row>
    <row r="186" spans="1:6" ht="17.100000000000001" customHeight="1" x14ac:dyDescent="0.2">
      <c r="A186" s="174" t="s">
        <v>204</v>
      </c>
      <c r="B186" s="174" t="s">
        <v>696</v>
      </c>
      <c r="C186" s="175" t="s">
        <v>703</v>
      </c>
      <c r="D186" s="176" t="s">
        <v>486</v>
      </c>
      <c r="E186" s="177">
        <v>9204</v>
      </c>
      <c r="F186" s="214" t="s">
        <v>698</v>
      </c>
    </row>
    <row r="187" spans="1:6" ht="15.95" customHeight="1" x14ac:dyDescent="0.2">
      <c r="A187" s="174" t="s">
        <v>204</v>
      </c>
      <c r="B187" s="174" t="s">
        <v>696</v>
      </c>
      <c r="C187" s="175" t="s">
        <v>704</v>
      </c>
      <c r="D187" s="176" t="s">
        <v>486</v>
      </c>
      <c r="E187" s="177">
        <v>1239</v>
      </c>
      <c r="F187" s="214" t="s">
        <v>698</v>
      </c>
    </row>
    <row r="188" spans="1:6" ht="15.95" customHeight="1" x14ac:dyDescent="0.2">
      <c r="A188" s="174" t="s">
        <v>204</v>
      </c>
      <c r="B188" s="174" t="s">
        <v>696</v>
      </c>
      <c r="C188" s="175" t="s">
        <v>705</v>
      </c>
      <c r="D188" s="176" t="s">
        <v>486</v>
      </c>
      <c r="E188" s="177">
        <v>1239</v>
      </c>
      <c r="F188" s="214" t="s">
        <v>698</v>
      </c>
    </row>
    <row r="189" spans="1:6" ht="32.25" customHeight="1" x14ac:dyDescent="0.2">
      <c r="A189" s="227" t="s">
        <v>158</v>
      </c>
      <c r="B189" s="227" t="s">
        <v>706</v>
      </c>
      <c r="C189" s="227" t="s">
        <v>707</v>
      </c>
      <c r="D189" s="228" t="s">
        <v>486</v>
      </c>
      <c r="E189" s="229">
        <v>54999.99</v>
      </c>
      <c r="F189" s="230" t="s">
        <v>708</v>
      </c>
    </row>
    <row r="190" spans="1:6" ht="30.75" customHeight="1" x14ac:dyDescent="0.2">
      <c r="A190" s="227" t="s">
        <v>158</v>
      </c>
      <c r="B190" s="227" t="s">
        <v>706</v>
      </c>
      <c r="C190" s="227" t="s">
        <v>709</v>
      </c>
      <c r="D190" s="228" t="s">
        <v>486</v>
      </c>
      <c r="E190" s="229">
        <v>17023.8</v>
      </c>
      <c r="F190" s="230" t="s">
        <v>708</v>
      </c>
    </row>
    <row r="191" spans="1:6" ht="25.5" customHeight="1" x14ac:dyDescent="0.2">
      <c r="A191" s="231" t="s">
        <v>710</v>
      </c>
      <c r="B191" s="227" t="s">
        <v>706</v>
      </c>
      <c r="C191" s="232" t="s">
        <v>711</v>
      </c>
      <c r="D191" s="233" t="s">
        <v>486</v>
      </c>
      <c r="E191" s="234">
        <v>4130</v>
      </c>
      <c r="F191" s="235" t="s">
        <v>712</v>
      </c>
    </row>
    <row r="192" spans="1:6" ht="15.95" customHeight="1" x14ac:dyDescent="0.2">
      <c r="A192" s="231" t="s">
        <v>710</v>
      </c>
      <c r="B192" s="227" t="s">
        <v>706</v>
      </c>
      <c r="C192" s="232" t="s">
        <v>713</v>
      </c>
      <c r="D192" s="233" t="s">
        <v>486</v>
      </c>
      <c r="E192" s="234">
        <v>16048</v>
      </c>
      <c r="F192" s="235" t="s">
        <v>712</v>
      </c>
    </row>
    <row r="193" spans="1:6" ht="27.75" customHeight="1" x14ac:dyDescent="0.2">
      <c r="A193" s="231" t="s">
        <v>710</v>
      </c>
      <c r="B193" s="227" t="s">
        <v>706</v>
      </c>
      <c r="C193" s="232" t="s">
        <v>714</v>
      </c>
      <c r="D193" s="236" t="s">
        <v>486</v>
      </c>
      <c r="E193" s="234">
        <v>24502.7</v>
      </c>
      <c r="F193" s="235" t="s">
        <v>712</v>
      </c>
    </row>
    <row r="194" spans="1:6" ht="34.5" customHeight="1" x14ac:dyDescent="0.2">
      <c r="A194" s="227" t="s">
        <v>157</v>
      </c>
      <c r="B194" s="227" t="s">
        <v>706</v>
      </c>
      <c r="C194" s="227" t="s">
        <v>715</v>
      </c>
      <c r="D194" s="228" t="s">
        <v>486</v>
      </c>
      <c r="E194" s="229">
        <v>715000</v>
      </c>
      <c r="F194" s="230" t="s">
        <v>716</v>
      </c>
    </row>
    <row r="195" spans="1:6" ht="23.25" customHeight="1" x14ac:dyDescent="0.2">
      <c r="A195" s="227" t="s">
        <v>717</v>
      </c>
      <c r="B195" s="227" t="s">
        <v>706</v>
      </c>
      <c r="C195" s="227" t="s">
        <v>718</v>
      </c>
      <c r="D195" s="228" t="s">
        <v>486</v>
      </c>
      <c r="E195" s="229">
        <v>60742.81</v>
      </c>
      <c r="F195" s="230" t="s">
        <v>708</v>
      </c>
    </row>
    <row r="196" spans="1:6" ht="25.5" customHeight="1" x14ac:dyDescent="0.2">
      <c r="A196" s="199" t="s">
        <v>717</v>
      </c>
      <c r="B196" s="227" t="s">
        <v>706</v>
      </c>
      <c r="C196" s="227" t="s">
        <v>719</v>
      </c>
      <c r="D196" s="228" t="s">
        <v>486</v>
      </c>
      <c r="E196" s="229">
        <v>30385</v>
      </c>
      <c r="F196" s="230" t="s">
        <v>708</v>
      </c>
    </row>
    <row r="197" spans="1:6" ht="24" x14ac:dyDescent="0.2">
      <c r="A197" s="227" t="s">
        <v>717</v>
      </c>
      <c r="B197" s="227" t="s">
        <v>706</v>
      </c>
      <c r="C197" s="227" t="s">
        <v>720</v>
      </c>
      <c r="D197" s="228" t="s">
        <v>486</v>
      </c>
      <c r="E197" s="229">
        <v>79818.740000000005</v>
      </c>
      <c r="F197" s="230" t="s">
        <v>708</v>
      </c>
    </row>
    <row r="198" spans="1:6" ht="24" x14ac:dyDescent="0.2">
      <c r="A198" s="199" t="s">
        <v>717</v>
      </c>
      <c r="B198" s="227" t="s">
        <v>706</v>
      </c>
      <c r="C198" s="227" t="s">
        <v>721</v>
      </c>
      <c r="D198" s="228" t="s">
        <v>486</v>
      </c>
      <c r="E198" s="229">
        <v>4500</v>
      </c>
      <c r="F198" s="230" t="s">
        <v>722</v>
      </c>
    </row>
    <row r="199" spans="1:6" ht="24" x14ac:dyDescent="0.2">
      <c r="A199" s="199" t="s">
        <v>717</v>
      </c>
      <c r="B199" s="227" t="s">
        <v>706</v>
      </c>
      <c r="C199" s="200" t="s">
        <v>723</v>
      </c>
      <c r="D199" s="201" t="s">
        <v>486</v>
      </c>
      <c r="E199" s="202">
        <v>44840</v>
      </c>
      <c r="F199" s="203" t="s">
        <v>724</v>
      </c>
    </row>
    <row r="200" spans="1:6" ht="14.1" customHeight="1" x14ac:dyDescent="0.2">
      <c r="A200" s="227" t="s">
        <v>717</v>
      </c>
      <c r="B200" s="227" t="s">
        <v>706</v>
      </c>
      <c r="C200" s="227" t="s">
        <v>725</v>
      </c>
      <c r="D200" s="228" t="s">
        <v>486</v>
      </c>
      <c r="E200" s="229">
        <v>8850</v>
      </c>
      <c r="F200" s="230" t="s">
        <v>708</v>
      </c>
    </row>
    <row r="201" spans="1:6" ht="14.1" customHeight="1" x14ac:dyDescent="0.2">
      <c r="A201" s="199" t="s">
        <v>726</v>
      </c>
      <c r="B201" s="227" t="s">
        <v>706</v>
      </c>
      <c r="C201" s="237" t="s">
        <v>727</v>
      </c>
      <c r="D201" s="238" t="s">
        <v>486</v>
      </c>
      <c r="E201" s="239">
        <v>45459.5</v>
      </c>
      <c r="F201" s="240" t="s">
        <v>728</v>
      </c>
    </row>
    <row r="202" spans="1:6" ht="15.95" customHeight="1" x14ac:dyDescent="0.2">
      <c r="A202" s="199" t="s">
        <v>726</v>
      </c>
      <c r="B202" s="227" t="s">
        <v>706</v>
      </c>
      <c r="C202" s="237" t="s">
        <v>729</v>
      </c>
      <c r="D202" s="238" t="s">
        <v>486</v>
      </c>
      <c r="E202" s="239">
        <v>7500</v>
      </c>
      <c r="F202" s="240" t="s">
        <v>730</v>
      </c>
    </row>
    <row r="203" spans="1:6" ht="15" customHeight="1" x14ac:dyDescent="0.2">
      <c r="A203" s="241" t="s">
        <v>247</v>
      </c>
      <c r="B203" s="241" t="s">
        <v>731</v>
      </c>
      <c r="C203" s="242" t="s">
        <v>732</v>
      </c>
      <c r="D203" s="243" t="s">
        <v>486</v>
      </c>
      <c r="E203" s="244">
        <v>68.44</v>
      </c>
      <c r="F203" s="245" t="s">
        <v>733</v>
      </c>
    </row>
    <row r="204" spans="1:6" ht="15" customHeight="1" x14ac:dyDescent="0.2">
      <c r="A204" s="241" t="s">
        <v>247</v>
      </c>
      <c r="B204" s="241" t="s">
        <v>731</v>
      </c>
      <c r="C204" s="242" t="s">
        <v>734</v>
      </c>
      <c r="D204" s="243" t="s">
        <v>486</v>
      </c>
      <c r="E204" s="244">
        <v>3935.3</v>
      </c>
      <c r="F204" s="245" t="s">
        <v>733</v>
      </c>
    </row>
    <row r="205" spans="1:6" ht="14.1" customHeight="1" x14ac:dyDescent="0.2">
      <c r="A205" s="241" t="s">
        <v>247</v>
      </c>
      <c r="B205" s="241" t="s">
        <v>731</v>
      </c>
      <c r="C205" s="242" t="s">
        <v>735</v>
      </c>
      <c r="D205" s="243" t="s">
        <v>486</v>
      </c>
      <c r="E205" s="244">
        <v>1548</v>
      </c>
      <c r="F205" s="245" t="s">
        <v>733</v>
      </c>
    </row>
    <row r="206" spans="1:6" ht="12.95" customHeight="1" x14ac:dyDescent="0.2">
      <c r="A206" s="241" t="s">
        <v>247</v>
      </c>
      <c r="B206" s="241" t="s">
        <v>731</v>
      </c>
      <c r="C206" s="242" t="s">
        <v>736</v>
      </c>
      <c r="D206" s="243" t="s">
        <v>486</v>
      </c>
      <c r="E206" s="244">
        <v>130</v>
      </c>
      <c r="F206" s="245" t="s">
        <v>733</v>
      </c>
    </row>
    <row r="207" spans="1:6" x14ac:dyDescent="0.2">
      <c r="A207" s="241" t="s">
        <v>247</v>
      </c>
      <c r="B207" s="241" t="s">
        <v>731</v>
      </c>
      <c r="C207" s="242" t="s">
        <v>737</v>
      </c>
      <c r="D207" s="243" t="s">
        <v>486</v>
      </c>
      <c r="E207" s="244">
        <v>341.02</v>
      </c>
      <c r="F207" s="245" t="s">
        <v>733</v>
      </c>
    </row>
    <row r="208" spans="1:6" x14ac:dyDescent="0.2">
      <c r="A208" s="241" t="s">
        <v>247</v>
      </c>
      <c r="B208" s="241" t="s">
        <v>731</v>
      </c>
      <c r="C208" s="242" t="s">
        <v>738</v>
      </c>
      <c r="D208" s="243" t="s">
        <v>486</v>
      </c>
      <c r="E208" s="244">
        <v>120</v>
      </c>
      <c r="F208" s="245" t="s">
        <v>733</v>
      </c>
    </row>
    <row r="209" spans="1:6" x14ac:dyDescent="0.2">
      <c r="A209" s="241" t="s">
        <v>247</v>
      </c>
      <c r="B209" s="241" t="s">
        <v>731</v>
      </c>
      <c r="C209" s="242" t="s">
        <v>739</v>
      </c>
      <c r="D209" s="243" t="s">
        <v>654</v>
      </c>
      <c r="E209" s="244">
        <v>57.784999999999997</v>
      </c>
      <c r="F209" s="245" t="s">
        <v>733</v>
      </c>
    </row>
    <row r="210" spans="1:6" x14ac:dyDescent="0.2">
      <c r="A210" s="241" t="s">
        <v>247</v>
      </c>
      <c r="B210" s="241" t="s">
        <v>731</v>
      </c>
      <c r="C210" s="242" t="s">
        <v>740</v>
      </c>
      <c r="D210" s="243" t="s">
        <v>654</v>
      </c>
      <c r="E210" s="244">
        <v>118</v>
      </c>
      <c r="F210" s="245" t="s">
        <v>733</v>
      </c>
    </row>
    <row r="211" spans="1:6" x14ac:dyDescent="0.2">
      <c r="A211" s="241" t="s">
        <v>247</v>
      </c>
      <c r="B211" s="241" t="s">
        <v>731</v>
      </c>
      <c r="C211" s="242" t="s">
        <v>741</v>
      </c>
      <c r="D211" s="243" t="s">
        <v>654</v>
      </c>
      <c r="E211" s="244">
        <v>138.06</v>
      </c>
      <c r="F211" s="245" t="s">
        <v>733</v>
      </c>
    </row>
    <row r="212" spans="1:6" x14ac:dyDescent="0.2">
      <c r="A212" s="241" t="s">
        <v>247</v>
      </c>
      <c r="B212" s="241" t="s">
        <v>731</v>
      </c>
      <c r="C212" s="242" t="s">
        <v>742</v>
      </c>
      <c r="D212" s="243" t="s">
        <v>654</v>
      </c>
      <c r="E212" s="244">
        <v>136.88</v>
      </c>
      <c r="F212" s="245" t="s">
        <v>733</v>
      </c>
    </row>
    <row r="213" spans="1:6" ht="14.1" customHeight="1" x14ac:dyDescent="0.2">
      <c r="A213" s="241" t="s">
        <v>247</v>
      </c>
      <c r="B213" s="241" t="s">
        <v>731</v>
      </c>
      <c r="C213" s="242" t="s">
        <v>743</v>
      </c>
      <c r="D213" s="243" t="s">
        <v>486</v>
      </c>
      <c r="E213" s="244">
        <v>270</v>
      </c>
      <c r="F213" s="245" t="s">
        <v>733</v>
      </c>
    </row>
    <row r="214" spans="1:6" ht="15" customHeight="1" x14ac:dyDescent="0.2">
      <c r="A214" s="241" t="s">
        <v>247</v>
      </c>
      <c r="B214" s="241" t="s">
        <v>731</v>
      </c>
      <c r="C214" s="242" t="s">
        <v>744</v>
      </c>
      <c r="D214" s="243" t="s">
        <v>486</v>
      </c>
      <c r="E214" s="244">
        <v>300</v>
      </c>
      <c r="F214" s="245" t="s">
        <v>733</v>
      </c>
    </row>
    <row r="215" spans="1:6" x14ac:dyDescent="0.2">
      <c r="A215" s="241" t="s">
        <v>247</v>
      </c>
      <c r="B215" s="241" t="s">
        <v>731</v>
      </c>
      <c r="C215" s="242" t="s">
        <v>745</v>
      </c>
      <c r="D215" s="243" t="s">
        <v>486</v>
      </c>
      <c r="E215" s="244">
        <v>160</v>
      </c>
      <c r="F215" s="245" t="s">
        <v>733</v>
      </c>
    </row>
    <row r="216" spans="1:6" x14ac:dyDescent="0.2">
      <c r="A216" s="241" t="s">
        <v>247</v>
      </c>
      <c r="B216" s="241" t="s">
        <v>731</v>
      </c>
      <c r="C216" s="242" t="s">
        <v>746</v>
      </c>
      <c r="D216" s="243" t="s">
        <v>486</v>
      </c>
      <c r="E216" s="244">
        <v>728.06</v>
      </c>
      <c r="F216" s="245" t="s">
        <v>733</v>
      </c>
    </row>
    <row r="217" spans="1:6" x14ac:dyDescent="0.2">
      <c r="A217" s="241" t="s">
        <v>247</v>
      </c>
      <c r="B217" s="241" t="s">
        <v>731</v>
      </c>
      <c r="C217" s="242" t="s">
        <v>747</v>
      </c>
      <c r="D217" s="243" t="s">
        <v>486</v>
      </c>
      <c r="E217" s="244">
        <v>125</v>
      </c>
      <c r="F217" s="245" t="s">
        <v>733</v>
      </c>
    </row>
    <row r="218" spans="1:6" x14ac:dyDescent="0.2">
      <c r="A218" s="246" t="s">
        <v>748</v>
      </c>
      <c r="B218" s="246" t="s">
        <v>749</v>
      </c>
      <c r="C218" s="247" t="s">
        <v>750</v>
      </c>
      <c r="D218" s="248" t="s">
        <v>486</v>
      </c>
      <c r="E218" s="249">
        <v>7123.8959999999997</v>
      </c>
      <c r="F218" s="250" t="s">
        <v>751</v>
      </c>
    </row>
    <row r="219" spans="1:6" x14ac:dyDescent="0.2">
      <c r="A219" s="246" t="s">
        <v>748</v>
      </c>
      <c r="B219" s="246" t="s">
        <v>749</v>
      </c>
      <c r="C219" s="247" t="s">
        <v>752</v>
      </c>
      <c r="D219" s="251" t="s">
        <v>486</v>
      </c>
      <c r="E219" s="252">
        <v>13570</v>
      </c>
      <c r="F219" s="253" t="s">
        <v>751</v>
      </c>
    </row>
    <row r="220" spans="1:6" ht="19.5" customHeight="1" x14ac:dyDescent="0.2">
      <c r="A220" s="254" t="s">
        <v>257</v>
      </c>
      <c r="B220" s="254" t="s">
        <v>753</v>
      </c>
      <c r="C220" s="255" t="s">
        <v>754</v>
      </c>
      <c r="D220" s="256" t="s">
        <v>486</v>
      </c>
      <c r="E220" s="257">
        <v>6938.4</v>
      </c>
      <c r="F220" s="258" t="s">
        <v>755</v>
      </c>
    </row>
    <row r="221" spans="1:6" ht="15.95" customHeight="1" x14ac:dyDescent="0.2">
      <c r="A221" s="259" t="s">
        <v>257</v>
      </c>
      <c r="B221" s="254" t="s">
        <v>753</v>
      </c>
      <c r="C221" s="260" t="s">
        <v>756</v>
      </c>
      <c r="D221" s="261" t="s">
        <v>486</v>
      </c>
      <c r="E221" s="262">
        <v>11800</v>
      </c>
      <c r="F221" s="263" t="s">
        <v>757</v>
      </c>
    </row>
    <row r="222" spans="1:6" ht="15.95" customHeight="1" x14ac:dyDescent="0.2">
      <c r="A222" s="259" t="s">
        <v>257</v>
      </c>
      <c r="B222" s="254" t="s">
        <v>753</v>
      </c>
      <c r="C222" s="260" t="s">
        <v>758</v>
      </c>
      <c r="D222" s="261" t="s">
        <v>486</v>
      </c>
      <c r="E222" s="262">
        <v>10620</v>
      </c>
      <c r="F222" s="263" t="s">
        <v>757</v>
      </c>
    </row>
    <row r="223" spans="1:6" x14ac:dyDescent="0.2">
      <c r="A223" s="254" t="s">
        <v>257</v>
      </c>
      <c r="B223" s="254" t="s">
        <v>753</v>
      </c>
      <c r="C223" s="255" t="s">
        <v>759</v>
      </c>
      <c r="D223" s="256" t="s">
        <v>486</v>
      </c>
      <c r="E223" s="257">
        <v>8142</v>
      </c>
      <c r="F223" s="258" t="s">
        <v>755</v>
      </c>
    </row>
    <row r="224" spans="1:6" x14ac:dyDescent="0.2">
      <c r="A224" s="259" t="s">
        <v>257</v>
      </c>
      <c r="B224" s="254" t="s">
        <v>753</v>
      </c>
      <c r="C224" s="260" t="s">
        <v>760</v>
      </c>
      <c r="D224" s="261" t="s">
        <v>486</v>
      </c>
      <c r="E224" s="262">
        <v>11227.8771</v>
      </c>
      <c r="F224" s="264" t="s">
        <v>757</v>
      </c>
    </row>
    <row r="225" spans="1:6" ht="21.75" customHeight="1" x14ac:dyDescent="0.2">
      <c r="A225" s="254" t="s">
        <v>257</v>
      </c>
      <c r="B225" s="254" t="s">
        <v>753</v>
      </c>
      <c r="C225" s="255" t="s">
        <v>761</v>
      </c>
      <c r="D225" s="256" t="s">
        <v>486</v>
      </c>
      <c r="E225" s="257">
        <v>8496</v>
      </c>
      <c r="F225" s="258" t="s">
        <v>755</v>
      </c>
    </row>
    <row r="226" spans="1:6" ht="23.25" customHeight="1" x14ac:dyDescent="0.2">
      <c r="A226" s="254" t="s">
        <v>257</v>
      </c>
      <c r="B226" s="254" t="s">
        <v>753</v>
      </c>
      <c r="C226" s="255" t="s">
        <v>762</v>
      </c>
      <c r="D226" s="265" t="s">
        <v>486</v>
      </c>
      <c r="E226" s="266">
        <v>5605</v>
      </c>
      <c r="F226" s="267" t="s">
        <v>755</v>
      </c>
    </row>
    <row r="227" spans="1:6" ht="23.25" customHeight="1" x14ac:dyDescent="0.2">
      <c r="A227" s="259" t="s">
        <v>257</v>
      </c>
      <c r="B227" s="254" t="s">
        <v>753</v>
      </c>
      <c r="C227" s="260" t="s">
        <v>763</v>
      </c>
      <c r="D227" s="261" t="s">
        <v>486</v>
      </c>
      <c r="E227" s="262">
        <v>14160</v>
      </c>
      <c r="F227" s="264" t="s">
        <v>757</v>
      </c>
    </row>
    <row r="228" spans="1:6" ht="24" x14ac:dyDescent="0.2">
      <c r="A228" s="254" t="s">
        <v>257</v>
      </c>
      <c r="B228" s="254" t="s">
        <v>753</v>
      </c>
      <c r="C228" s="255" t="s">
        <v>764</v>
      </c>
      <c r="D228" s="256" t="s">
        <v>486</v>
      </c>
      <c r="E228" s="257">
        <v>1121</v>
      </c>
      <c r="F228" s="258" t="s">
        <v>755</v>
      </c>
    </row>
    <row r="229" spans="1:6" ht="24" x14ac:dyDescent="0.2">
      <c r="A229" s="259" t="s">
        <v>257</v>
      </c>
      <c r="B229" s="254" t="s">
        <v>753</v>
      </c>
      <c r="C229" s="260" t="s">
        <v>765</v>
      </c>
      <c r="D229" s="261" t="s">
        <v>486</v>
      </c>
      <c r="E229" s="262">
        <v>450</v>
      </c>
      <c r="F229" s="264" t="s">
        <v>757</v>
      </c>
    </row>
    <row r="230" spans="1:6" ht="24" x14ac:dyDescent="0.2">
      <c r="A230" s="254" t="s">
        <v>257</v>
      </c>
      <c r="B230" s="254" t="s">
        <v>753</v>
      </c>
      <c r="C230" s="255" t="s">
        <v>766</v>
      </c>
      <c r="D230" s="256" t="s">
        <v>486</v>
      </c>
      <c r="E230" s="257">
        <v>5900</v>
      </c>
      <c r="F230" s="258" t="s">
        <v>755</v>
      </c>
    </row>
    <row r="231" spans="1:6" ht="24" x14ac:dyDescent="0.2">
      <c r="A231" s="259" t="s">
        <v>257</v>
      </c>
      <c r="B231" s="254" t="s">
        <v>753</v>
      </c>
      <c r="C231" s="260" t="s">
        <v>767</v>
      </c>
      <c r="D231" s="261" t="s">
        <v>486</v>
      </c>
      <c r="E231" s="262">
        <v>14160</v>
      </c>
      <c r="F231" s="264" t="s">
        <v>757</v>
      </c>
    </row>
    <row r="232" spans="1:6" x14ac:dyDescent="0.2">
      <c r="A232" s="254" t="s">
        <v>257</v>
      </c>
      <c r="B232" s="254" t="s">
        <v>753</v>
      </c>
      <c r="C232" s="255" t="s">
        <v>768</v>
      </c>
      <c r="D232" s="256" t="s">
        <v>486</v>
      </c>
      <c r="E232" s="257">
        <v>18880</v>
      </c>
      <c r="F232" s="267" t="s">
        <v>755</v>
      </c>
    </row>
    <row r="233" spans="1:6" ht="24" x14ac:dyDescent="0.2">
      <c r="A233" s="254" t="s">
        <v>257</v>
      </c>
      <c r="B233" s="254" t="s">
        <v>753</v>
      </c>
      <c r="C233" s="255" t="s">
        <v>769</v>
      </c>
      <c r="D233" s="256" t="s">
        <v>486</v>
      </c>
      <c r="E233" s="257">
        <v>4130</v>
      </c>
      <c r="F233" s="267" t="s">
        <v>755</v>
      </c>
    </row>
    <row r="234" spans="1:6" x14ac:dyDescent="0.2">
      <c r="A234" s="254" t="s">
        <v>257</v>
      </c>
      <c r="B234" s="254" t="s">
        <v>753</v>
      </c>
      <c r="C234" s="255" t="s">
        <v>770</v>
      </c>
      <c r="D234" s="256" t="s">
        <v>486</v>
      </c>
      <c r="E234" s="257">
        <v>2950</v>
      </c>
      <c r="F234" s="267" t="s">
        <v>755</v>
      </c>
    </row>
    <row r="235" spans="1:6" ht="24" x14ac:dyDescent="0.2">
      <c r="A235" s="259" t="s">
        <v>257</v>
      </c>
      <c r="B235" s="254" t="s">
        <v>753</v>
      </c>
      <c r="C235" s="260" t="s">
        <v>771</v>
      </c>
      <c r="D235" s="261" t="s">
        <v>486</v>
      </c>
      <c r="E235" s="262">
        <v>7949.66</v>
      </c>
      <c r="F235" s="264" t="s">
        <v>757</v>
      </c>
    </row>
    <row r="236" spans="1:6" x14ac:dyDescent="0.2">
      <c r="A236" s="259" t="s">
        <v>257</v>
      </c>
      <c r="B236" s="254" t="s">
        <v>753</v>
      </c>
      <c r="C236" s="260" t="s">
        <v>772</v>
      </c>
      <c r="D236" s="261" t="s">
        <v>486</v>
      </c>
      <c r="E236" s="262">
        <v>1303.9000000000001</v>
      </c>
      <c r="F236" s="264" t="s">
        <v>757</v>
      </c>
    </row>
    <row r="237" spans="1:6" ht="24" x14ac:dyDescent="0.2">
      <c r="A237" s="259" t="s">
        <v>257</v>
      </c>
      <c r="B237" s="254" t="s">
        <v>753</v>
      </c>
      <c r="C237" s="260" t="s">
        <v>773</v>
      </c>
      <c r="D237" s="261" t="s">
        <v>486</v>
      </c>
      <c r="E237" s="262">
        <v>7949.66</v>
      </c>
      <c r="F237" s="264" t="s">
        <v>757</v>
      </c>
    </row>
    <row r="238" spans="1:6" ht="24" x14ac:dyDescent="0.2">
      <c r="A238" s="259" t="s">
        <v>257</v>
      </c>
      <c r="B238" s="254" t="s">
        <v>753</v>
      </c>
      <c r="C238" s="260" t="s">
        <v>774</v>
      </c>
      <c r="D238" s="261" t="s">
        <v>486</v>
      </c>
      <c r="E238" s="262">
        <v>9912</v>
      </c>
      <c r="F238" s="264" t="s">
        <v>757</v>
      </c>
    </row>
    <row r="239" spans="1:6" ht="19.5" customHeight="1" x14ac:dyDescent="0.2">
      <c r="A239" s="254" t="s">
        <v>257</v>
      </c>
      <c r="B239" s="254" t="s">
        <v>753</v>
      </c>
      <c r="C239" s="268" t="s">
        <v>775</v>
      </c>
      <c r="D239" s="265" t="s">
        <v>486</v>
      </c>
      <c r="E239" s="266">
        <v>14004.83</v>
      </c>
      <c r="F239" s="267" t="s">
        <v>755</v>
      </c>
    </row>
    <row r="240" spans="1:6" ht="20.25" customHeight="1" x14ac:dyDescent="0.2">
      <c r="A240" s="254" t="s">
        <v>257</v>
      </c>
      <c r="B240" s="254" t="s">
        <v>753</v>
      </c>
      <c r="C240" s="255" t="s">
        <v>776</v>
      </c>
      <c r="D240" s="256" t="s">
        <v>486</v>
      </c>
      <c r="E240" s="257">
        <v>12019.008</v>
      </c>
      <c r="F240" s="267" t="s">
        <v>755</v>
      </c>
    </row>
    <row r="241" spans="1:6" ht="24" x14ac:dyDescent="0.2">
      <c r="A241" s="254" t="s">
        <v>257</v>
      </c>
      <c r="B241" s="254" t="s">
        <v>753</v>
      </c>
      <c r="C241" s="255" t="s">
        <v>777</v>
      </c>
      <c r="D241" s="265" t="s">
        <v>486</v>
      </c>
      <c r="E241" s="266">
        <v>4378.9799999999996</v>
      </c>
      <c r="F241" s="267" t="s">
        <v>757</v>
      </c>
    </row>
    <row r="242" spans="1:6" ht="24" x14ac:dyDescent="0.2">
      <c r="A242" s="254" t="s">
        <v>257</v>
      </c>
      <c r="B242" s="254" t="s">
        <v>753</v>
      </c>
      <c r="C242" s="255" t="s">
        <v>778</v>
      </c>
      <c r="D242" s="256" t="s">
        <v>486</v>
      </c>
      <c r="E242" s="257">
        <v>3482.18</v>
      </c>
      <c r="F242" s="258" t="s">
        <v>755</v>
      </c>
    </row>
    <row r="243" spans="1:6" ht="24" x14ac:dyDescent="0.2">
      <c r="A243" s="254" t="s">
        <v>257</v>
      </c>
      <c r="B243" s="254" t="s">
        <v>753</v>
      </c>
      <c r="C243" s="255" t="s">
        <v>779</v>
      </c>
      <c r="D243" s="256" t="s">
        <v>486</v>
      </c>
      <c r="E243" s="257">
        <v>6755.7359999999999</v>
      </c>
      <c r="F243" s="267" t="s">
        <v>755</v>
      </c>
    </row>
    <row r="244" spans="1:6" ht="12.95" customHeight="1" x14ac:dyDescent="0.2">
      <c r="A244" s="269" t="s">
        <v>149</v>
      </c>
      <c r="B244" s="269" t="s">
        <v>780</v>
      </c>
      <c r="C244" s="270" t="s">
        <v>781</v>
      </c>
      <c r="D244" s="271" t="s">
        <v>486</v>
      </c>
      <c r="E244" s="272"/>
      <c r="F244" s="273" t="s">
        <v>782</v>
      </c>
    </row>
    <row r="245" spans="1:6" ht="24" x14ac:dyDescent="0.2">
      <c r="A245" s="274" t="s">
        <v>279</v>
      </c>
      <c r="B245" s="274" t="s">
        <v>783</v>
      </c>
      <c r="C245" s="275" t="s">
        <v>784</v>
      </c>
      <c r="D245" s="276" t="s">
        <v>486</v>
      </c>
      <c r="E245" s="277">
        <v>36028.94</v>
      </c>
      <c r="F245" s="278" t="s">
        <v>785</v>
      </c>
    </row>
    <row r="246" spans="1:6" x14ac:dyDescent="0.2">
      <c r="A246" s="274" t="s">
        <v>279</v>
      </c>
      <c r="B246" s="274" t="s">
        <v>783</v>
      </c>
      <c r="C246" s="275" t="s">
        <v>786</v>
      </c>
      <c r="D246" s="276" t="s">
        <v>486</v>
      </c>
      <c r="E246" s="277">
        <v>30591.5</v>
      </c>
      <c r="F246" s="278" t="s">
        <v>785</v>
      </c>
    </row>
    <row r="247" spans="1:6" x14ac:dyDescent="0.2">
      <c r="A247" s="274" t="s">
        <v>279</v>
      </c>
      <c r="B247" s="274" t="s">
        <v>783</v>
      </c>
      <c r="C247" s="275" t="s">
        <v>787</v>
      </c>
      <c r="D247" s="276" t="s">
        <v>486</v>
      </c>
      <c r="E247" s="277">
        <v>626.58000000000004</v>
      </c>
      <c r="F247" s="278" t="s">
        <v>785</v>
      </c>
    </row>
    <row r="248" spans="1:6" ht="24" x14ac:dyDescent="0.2">
      <c r="A248" s="274" t="s">
        <v>279</v>
      </c>
      <c r="B248" s="274" t="s">
        <v>783</v>
      </c>
      <c r="C248" s="275" t="s">
        <v>788</v>
      </c>
      <c r="D248" s="276" t="s">
        <v>486</v>
      </c>
      <c r="E248" s="277">
        <v>62031.42</v>
      </c>
      <c r="F248" s="278" t="s">
        <v>785</v>
      </c>
    </row>
    <row r="249" spans="1:6" x14ac:dyDescent="0.2">
      <c r="A249" s="174" t="s">
        <v>132</v>
      </c>
      <c r="B249" s="174" t="s">
        <v>789</v>
      </c>
      <c r="C249" s="175" t="s">
        <v>790</v>
      </c>
      <c r="D249" s="176" t="s">
        <v>486</v>
      </c>
      <c r="E249" s="177">
        <v>60</v>
      </c>
      <c r="F249" s="214" t="s">
        <v>791</v>
      </c>
    </row>
    <row r="250" spans="1:6" x14ac:dyDescent="0.2">
      <c r="A250" s="279" t="s">
        <v>792</v>
      </c>
      <c r="B250" s="279" t="s">
        <v>793</v>
      </c>
      <c r="C250" s="280" t="s">
        <v>794</v>
      </c>
      <c r="D250" s="281" t="s">
        <v>486</v>
      </c>
      <c r="E250" s="282">
        <v>487.34</v>
      </c>
      <c r="F250" s="283" t="s">
        <v>795</v>
      </c>
    </row>
    <row r="251" spans="1:6" x14ac:dyDescent="0.2">
      <c r="A251" s="279" t="s">
        <v>792</v>
      </c>
      <c r="B251" s="279" t="s">
        <v>793</v>
      </c>
      <c r="C251" s="280" t="s">
        <v>796</v>
      </c>
      <c r="D251" s="281" t="s">
        <v>486</v>
      </c>
      <c r="E251" s="282">
        <v>88.5</v>
      </c>
      <c r="F251" s="283" t="s">
        <v>795</v>
      </c>
    </row>
    <row r="252" spans="1:6" x14ac:dyDescent="0.2">
      <c r="A252" s="284" t="s">
        <v>196</v>
      </c>
      <c r="B252" s="284" t="s">
        <v>797</v>
      </c>
      <c r="C252" s="285" t="s">
        <v>798</v>
      </c>
      <c r="D252" s="286" t="s">
        <v>486</v>
      </c>
      <c r="E252" s="287">
        <v>177</v>
      </c>
      <c r="F252" s="288" t="s">
        <v>799</v>
      </c>
    </row>
    <row r="253" spans="1:6" ht="36" x14ac:dyDescent="0.2">
      <c r="A253" s="284" t="s">
        <v>196</v>
      </c>
      <c r="B253" s="284" t="s">
        <v>797</v>
      </c>
      <c r="C253" s="285" t="s">
        <v>800</v>
      </c>
      <c r="D253" s="286" t="s">
        <v>486</v>
      </c>
      <c r="E253" s="287">
        <v>5959</v>
      </c>
      <c r="F253" s="288" t="s">
        <v>799</v>
      </c>
    </row>
    <row r="254" spans="1:6" x14ac:dyDescent="0.2">
      <c r="A254" s="174" t="s">
        <v>210</v>
      </c>
      <c r="B254" s="174" t="s">
        <v>801</v>
      </c>
      <c r="C254" s="175" t="s">
        <v>802</v>
      </c>
      <c r="D254" s="176" t="s">
        <v>803</v>
      </c>
      <c r="E254" s="177">
        <v>18.88</v>
      </c>
      <c r="F254" s="178" t="s">
        <v>804</v>
      </c>
    </row>
    <row r="255" spans="1:6" x14ac:dyDescent="0.2">
      <c r="A255" s="174" t="s">
        <v>217</v>
      </c>
      <c r="B255" s="174" t="s">
        <v>805</v>
      </c>
      <c r="C255" s="175" t="s">
        <v>806</v>
      </c>
      <c r="D255" s="176" t="s">
        <v>486</v>
      </c>
      <c r="E255" s="177">
        <v>4124.1000000000004</v>
      </c>
      <c r="F255" s="178" t="s">
        <v>807</v>
      </c>
    </row>
    <row r="256" spans="1:6" ht="19.5" customHeight="1" x14ac:dyDescent="0.2">
      <c r="A256" s="174" t="s">
        <v>217</v>
      </c>
      <c r="B256" s="174" t="s">
        <v>805</v>
      </c>
      <c r="C256" s="175" t="s">
        <v>808</v>
      </c>
      <c r="D256" s="176" t="s">
        <v>486</v>
      </c>
      <c r="E256" s="177">
        <v>4737.7</v>
      </c>
      <c r="F256" s="178" t="s">
        <v>807</v>
      </c>
    </row>
    <row r="257" spans="1:6" x14ac:dyDescent="0.2">
      <c r="A257" s="174" t="s">
        <v>217</v>
      </c>
      <c r="B257" s="174" t="s">
        <v>805</v>
      </c>
      <c r="C257" s="175" t="s">
        <v>809</v>
      </c>
      <c r="D257" s="176" t="s">
        <v>486</v>
      </c>
      <c r="E257" s="177">
        <v>1239</v>
      </c>
      <c r="F257" s="178" t="s">
        <v>807</v>
      </c>
    </row>
    <row r="258" spans="1:6" ht="24" x14ac:dyDescent="0.2">
      <c r="A258" s="284" t="s">
        <v>383</v>
      </c>
      <c r="B258" s="284" t="s">
        <v>810</v>
      </c>
      <c r="C258" s="285" t="s">
        <v>811</v>
      </c>
      <c r="D258" s="286" t="s">
        <v>486</v>
      </c>
      <c r="E258" s="287">
        <v>711.54</v>
      </c>
      <c r="F258" s="288" t="s">
        <v>799</v>
      </c>
    </row>
    <row r="259" spans="1:6" ht="23.25" customHeight="1" x14ac:dyDescent="0.2">
      <c r="A259" s="284" t="s">
        <v>383</v>
      </c>
      <c r="B259" s="284" t="s">
        <v>810</v>
      </c>
      <c r="C259" s="285" t="s">
        <v>812</v>
      </c>
      <c r="D259" s="286" t="s">
        <v>486</v>
      </c>
      <c r="E259" s="287">
        <v>30.68</v>
      </c>
      <c r="F259" s="288" t="s">
        <v>799</v>
      </c>
    </row>
    <row r="260" spans="1:6" ht="17.25" customHeight="1" x14ac:dyDescent="0.2">
      <c r="A260" s="284" t="s">
        <v>383</v>
      </c>
      <c r="B260" s="284" t="s">
        <v>810</v>
      </c>
      <c r="C260" s="285" t="s">
        <v>813</v>
      </c>
      <c r="D260" s="286" t="s">
        <v>486</v>
      </c>
      <c r="E260" s="287">
        <v>93.22</v>
      </c>
      <c r="F260" s="288" t="s">
        <v>814</v>
      </c>
    </row>
    <row r="261" spans="1:6" ht="15" customHeight="1" x14ac:dyDescent="0.2">
      <c r="A261" s="284" t="s">
        <v>383</v>
      </c>
      <c r="B261" s="284" t="s">
        <v>810</v>
      </c>
      <c r="C261" s="285" t="s">
        <v>815</v>
      </c>
      <c r="D261" s="286" t="s">
        <v>486</v>
      </c>
      <c r="E261" s="287">
        <v>140.125</v>
      </c>
      <c r="F261" s="288" t="s">
        <v>814</v>
      </c>
    </row>
    <row r="262" spans="1:6" x14ac:dyDescent="0.2">
      <c r="A262" s="284" t="s">
        <v>383</v>
      </c>
      <c r="B262" s="284" t="s">
        <v>810</v>
      </c>
      <c r="C262" s="285" t="s">
        <v>816</v>
      </c>
      <c r="D262" s="286" t="s">
        <v>486</v>
      </c>
      <c r="E262" s="287">
        <v>194.7</v>
      </c>
      <c r="F262" s="288" t="s">
        <v>814</v>
      </c>
    </row>
    <row r="263" spans="1:6" x14ac:dyDescent="0.2">
      <c r="A263" s="284" t="s">
        <v>383</v>
      </c>
      <c r="B263" s="284" t="s">
        <v>810</v>
      </c>
      <c r="C263" s="285" t="s">
        <v>817</v>
      </c>
      <c r="D263" s="286" t="s">
        <v>486</v>
      </c>
      <c r="E263" s="287">
        <v>334.82499999999999</v>
      </c>
      <c r="F263" s="288" t="s">
        <v>814</v>
      </c>
    </row>
    <row r="264" spans="1:6" x14ac:dyDescent="0.2">
      <c r="A264" s="284" t="s">
        <v>383</v>
      </c>
      <c r="B264" s="284" t="s">
        <v>810</v>
      </c>
      <c r="C264" s="285" t="s">
        <v>818</v>
      </c>
      <c r="D264" s="286" t="s">
        <v>486</v>
      </c>
      <c r="E264" s="287">
        <v>474.36</v>
      </c>
      <c r="F264" s="288" t="s">
        <v>814</v>
      </c>
    </row>
    <row r="265" spans="1:6" x14ac:dyDescent="0.2">
      <c r="A265" s="284" t="s">
        <v>383</v>
      </c>
      <c r="B265" s="284" t="s">
        <v>810</v>
      </c>
      <c r="C265" s="285" t="s">
        <v>819</v>
      </c>
      <c r="D265" s="286" t="s">
        <v>486</v>
      </c>
      <c r="E265" s="287">
        <v>548.70000000000005</v>
      </c>
      <c r="F265" s="288" t="s">
        <v>814</v>
      </c>
    </row>
    <row r="266" spans="1:6" x14ac:dyDescent="0.2">
      <c r="A266" s="284" t="s">
        <v>383</v>
      </c>
      <c r="B266" s="284" t="s">
        <v>810</v>
      </c>
      <c r="C266" s="285" t="s">
        <v>820</v>
      </c>
      <c r="D266" s="286" t="s">
        <v>486</v>
      </c>
      <c r="E266" s="287">
        <v>628.94000000000005</v>
      </c>
      <c r="F266" s="288" t="s">
        <v>814</v>
      </c>
    </row>
    <row r="267" spans="1:6" x14ac:dyDescent="0.2">
      <c r="A267" s="284" t="s">
        <v>383</v>
      </c>
      <c r="B267" s="284" t="s">
        <v>810</v>
      </c>
      <c r="C267" s="285" t="s">
        <v>821</v>
      </c>
      <c r="D267" s="286" t="s">
        <v>486</v>
      </c>
      <c r="E267" s="287">
        <v>401.2</v>
      </c>
      <c r="F267" s="288" t="s">
        <v>814</v>
      </c>
    </row>
    <row r="268" spans="1:6" x14ac:dyDescent="0.2">
      <c r="A268" s="284" t="s">
        <v>383</v>
      </c>
      <c r="B268" s="284" t="s">
        <v>810</v>
      </c>
      <c r="C268" s="285" t="s">
        <v>822</v>
      </c>
      <c r="D268" s="286" t="s">
        <v>486</v>
      </c>
      <c r="E268" s="287">
        <v>526.57500000000005</v>
      </c>
      <c r="F268" s="288" t="s">
        <v>814</v>
      </c>
    </row>
    <row r="269" spans="1:6" x14ac:dyDescent="0.2">
      <c r="A269" s="284" t="s">
        <v>383</v>
      </c>
      <c r="B269" s="284" t="s">
        <v>810</v>
      </c>
      <c r="C269" s="285" t="s">
        <v>823</v>
      </c>
      <c r="D269" s="286" t="s">
        <v>513</v>
      </c>
      <c r="E269" s="287">
        <v>175.82</v>
      </c>
      <c r="F269" s="288" t="s">
        <v>814</v>
      </c>
    </row>
    <row r="270" spans="1:6" x14ac:dyDescent="0.2">
      <c r="A270" s="284" t="s">
        <v>383</v>
      </c>
      <c r="B270" s="284" t="s">
        <v>810</v>
      </c>
      <c r="C270" s="285" t="s">
        <v>824</v>
      </c>
      <c r="D270" s="286" t="s">
        <v>513</v>
      </c>
      <c r="E270" s="287">
        <v>531</v>
      </c>
      <c r="F270" s="288" t="s">
        <v>814</v>
      </c>
    </row>
    <row r="271" spans="1:6" x14ac:dyDescent="0.2">
      <c r="A271" s="284" t="s">
        <v>383</v>
      </c>
      <c r="B271" s="284" t="s">
        <v>810</v>
      </c>
      <c r="C271" s="285" t="s">
        <v>825</v>
      </c>
      <c r="D271" s="286" t="s">
        <v>513</v>
      </c>
      <c r="E271" s="287">
        <v>233.64</v>
      </c>
      <c r="F271" s="288" t="s">
        <v>814</v>
      </c>
    </row>
    <row r="272" spans="1:6" x14ac:dyDescent="0.2">
      <c r="A272" s="284" t="s">
        <v>383</v>
      </c>
      <c r="B272" s="284" t="s">
        <v>810</v>
      </c>
      <c r="C272" s="285" t="s">
        <v>826</v>
      </c>
      <c r="D272" s="286" t="s">
        <v>513</v>
      </c>
      <c r="E272" s="287">
        <v>260.00110000000001</v>
      </c>
      <c r="F272" s="288" t="s">
        <v>814</v>
      </c>
    </row>
    <row r="273" spans="1:6" ht="36" x14ac:dyDescent="0.2">
      <c r="A273" s="284" t="s">
        <v>383</v>
      </c>
      <c r="B273" s="284" t="s">
        <v>810</v>
      </c>
      <c r="C273" s="285" t="s">
        <v>827</v>
      </c>
      <c r="D273" s="286" t="s">
        <v>486</v>
      </c>
      <c r="E273" s="287">
        <v>283.2</v>
      </c>
      <c r="F273" s="288" t="s">
        <v>799</v>
      </c>
    </row>
    <row r="274" spans="1:6" x14ac:dyDescent="0.2">
      <c r="A274" s="284" t="s">
        <v>383</v>
      </c>
      <c r="B274" s="284" t="s">
        <v>810</v>
      </c>
      <c r="C274" s="285" t="s">
        <v>828</v>
      </c>
      <c r="D274" s="286" t="s">
        <v>486</v>
      </c>
      <c r="E274" s="287">
        <v>132.75</v>
      </c>
      <c r="F274" s="288" t="s">
        <v>814</v>
      </c>
    </row>
    <row r="275" spans="1:6" x14ac:dyDescent="0.2">
      <c r="A275" s="284" t="s">
        <v>383</v>
      </c>
      <c r="B275" s="284" t="s">
        <v>810</v>
      </c>
      <c r="C275" s="285" t="s">
        <v>829</v>
      </c>
      <c r="D275" s="286" t="s">
        <v>486</v>
      </c>
      <c r="E275" s="287">
        <v>368.75</v>
      </c>
      <c r="F275" s="288" t="s">
        <v>814</v>
      </c>
    </row>
    <row r="276" spans="1:6" x14ac:dyDescent="0.2">
      <c r="A276" s="284" t="s">
        <v>383</v>
      </c>
      <c r="B276" s="284" t="s">
        <v>810</v>
      </c>
      <c r="C276" s="285" t="s">
        <v>830</v>
      </c>
      <c r="D276" s="286" t="s">
        <v>486</v>
      </c>
      <c r="E276" s="287">
        <v>5546</v>
      </c>
      <c r="F276" s="288" t="s">
        <v>799</v>
      </c>
    </row>
    <row r="277" spans="1:6" ht="24" x14ac:dyDescent="0.2">
      <c r="A277" s="284" t="s">
        <v>383</v>
      </c>
      <c r="B277" s="284" t="s">
        <v>810</v>
      </c>
      <c r="C277" s="285" t="s">
        <v>831</v>
      </c>
      <c r="D277" s="286" t="s">
        <v>486</v>
      </c>
      <c r="E277" s="287">
        <v>1215.4000000000001</v>
      </c>
      <c r="F277" s="288" t="s">
        <v>799</v>
      </c>
    </row>
    <row r="278" spans="1:6" x14ac:dyDescent="0.2">
      <c r="A278" s="284" t="s">
        <v>383</v>
      </c>
      <c r="B278" s="284" t="s">
        <v>810</v>
      </c>
      <c r="C278" s="285" t="s">
        <v>832</v>
      </c>
      <c r="D278" s="286" t="s">
        <v>833</v>
      </c>
      <c r="E278" s="287">
        <v>139.24</v>
      </c>
      <c r="F278" s="288" t="s">
        <v>834</v>
      </c>
    </row>
    <row r="279" spans="1:6" x14ac:dyDescent="0.2">
      <c r="A279" s="284" t="s">
        <v>383</v>
      </c>
      <c r="B279" s="284" t="s">
        <v>810</v>
      </c>
      <c r="C279" s="285" t="s">
        <v>835</v>
      </c>
      <c r="D279" s="286" t="s">
        <v>833</v>
      </c>
      <c r="E279" s="287">
        <v>194.7</v>
      </c>
      <c r="F279" s="288" t="s">
        <v>834</v>
      </c>
    </row>
    <row r="280" spans="1:6" ht="24" x14ac:dyDescent="0.2">
      <c r="A280" s="284" t="s">
        <v>383</v>
      </c>
      <c r="B280" s="284" t="s">
        <v>810</v>
      </c>
      <c r="C280" s="285" t="s">
        <v>836</v>
      </c>
      <c r="D280" s="286" t="s">
        <v>486</v>
      </c>
      <c r="E280" s="287">
        <v>12.803000000000001</v>
      </c>
      <c r="F280" s="288" t="s">
        <v>814</v>
      </c>
    </row>
    <row r="281" spans="1:6" x14ac:dyDescent="0.2">
      <c r="A281" s="284" t="s">
        <v>383</v>
      </c>
      <c r="B281" s="284" t="s">
        <v>810</v>
      </c>
      <c r="C281" s="285" t="s">
        <v>837</v>
      </c>
      <c r="D281" s="286" t="s">
        <v>486</v>
      </c>
      <c r="E281" s="287">
        <v>663.75</v>
      </c>
      <c r="F281" s="288" t="s">
        <v>814</v>
      </c>
    </row>
    <row r="282" spans="1:6" x14ac:dyDescent="0.2">
      <c r="A282" s="284" t="s">
        <v>383</v>
      </c>
      <c r="B282" s="284" t="s">
        <v>810</v>
      </c>
      <c r="C282" s="285" t="s">
        <v>838</v>
      </c>
      <c r="D282" s="286" t="s">
        <v>486</v>
      </c>
      <c r="E282" s="287">
        <v>6149.9943000000003</v>
      </c>
      <c r="F282" s="288" t="s">
        <v>799</v>
      </c>
    </row>
    <row r="283" spans="1:6" x14ac:dyDescent="0.2">
      <c r="A283" s="174" t="s">
        <v>216</v>
      </c>
      <c r="B283" s="174" t="s">
        <v>839</v>
      </c>
      <c r="C283" s="175" t="s">
        <v>840</v>
      </c>
      <c r="D283" s="176" t="s">
        <v>486</v>
      </c>
      <c r="E283" s="177">
        <v>6490</v>
      </c>
      <c r="F283" s="214" t="s">
        <v>841</v>
      </c>
    </row>
    <row r="284" spans="1:6" x14ac:dyDescent="0.2">
      <c r="A284" s="174" t="s">
        <v>216</v>
      </c>
      <c r="B284" s="174" t="s">
        <v>839</v>
      </c>
      <c r="C284" s="175" t="s">
        <v>842</v>
      </c>
      <c r="D284" s="176" t="s">
        <v>486</v>
      </c>
      <c r="E284" s="177">
        <v>6490</v>
      </c>
      <c r="F284" s="214" t="s">
        <v>841</v>
      </c>
    </row>
    <row r="285" spans="1:6" x14ac:dyDescent="0.2">
      <c r="A285" s="174" t="s">
        <v>216</v>
      </c>
      <c r="B285" s="174" t="s">
        <v>839</v>
      </c>
      <c r="C285" s="175" t="s">
        <v>843</v>
      </c>
      <c r="D285" s="176" t="s">
        <v>486</v>
      </c>
      <c r="E285" s="177">
        <v>6490</v>
      </c>
      <c r="F285" s="214" t="s">
        <v>841</v>
      </c>
    </row>
    <row r="286" spans="1:6" ht="14.1" customHeight="1" x14ac:dyDescent="0.2">
      <c r="A286" s="174" t="s">
        <v>216</v>
      </c>
      <c r="B286" s="174" t="s">
        <v>839</v>
      </c>
      <c r="C286" s="175" t="s">
        <v>844</v>
      </c>
      <c r="D286" s="176" t="s">
        <v>486</v>
      </c>
      <c r="E286" s="177">
        <v>6490</v>
      </c>
      <c r="F286" s="214" t="s">
        <v>841</v>
      </c>
    </row>
    <row r="287" spans="1:6" ht="15" customHeight="1" x14ac:dyDescent="0.2">
      <c r="A287" s="174" t="s">
        <v>216</v>
      </c>
      <c r="B287" s="174" t="s">
        <v>839</v>
      </c>
      <c r="C287" s="175" t="s">
        <v>845</v>
      </c>
      <c r="D287" s="176" t="s">
        <v>486</v>
      </c>
      <c r="E287" s="177">
        <v>6490</v>
      </c>
      <c r="F287" s="214" t="s">
        <v>841</v>
      </c>
    </row>
    <row r="288" spans="1:6" ht="21.75" customHeight="1" x14ac:dyDescent="0.2">
      <c r="A288" s="289" t="s">
        <v>251</v>
      </c>
      <c r="B288" s="289" t="s">
        <v>846</v>
      </c>
      <c r="C288" s="290" t="s">
        <v>847</v>
      </c>
      <c r="D288" s="291" t="s">
        <v>486</v>
      </c>
      <c r="E288" s="292">
        <v>2205.7732999999998</v>
      </c>
      <c r="F288" s="293" t="s">
        <v>848</v>
      </c>
    </row>
    <row r="289" spans="1:6" ht="15.95" customHeight="1" x14ac:dyDescent="0.2">
      <c r="A289" s="289" t="s">
        <v>251</v>
      </c>
      <c r="B289" s="289" t="s">
        <v>846</v>
      </c>
      <c r="C289" s="290" t="s">
        <v>849</v>
      </c>
      <c r="D289" s="291" t="s">
        <v>486</v>
      </c>
      <c r="E289" s="292">
        <v>501.5</v>
      </c>
      <c r="F289" s="293" t="s">
        <v>848</v>
      </c>
    </row>
    <row r="290" spans="1:6" x14ac:dyDescent="0.2">
      <c r="A290" s="289" t="s">
        <v>251</v>
      </c>
      <c r="B290" s="289" t="s">
        <v>846</v>
      </c>
      <c r="C290" s="290" t="s">
        <v>850</v>
      </c>
      <c r="D290" s="291" t="s">
        <v>486</v>
      </c>
      <c r="E290" s="292">
        <v>442.5</v>
      </c>
      <c r="F290" s="293" t="s">
        <v>848</v>
      </c>
    </row>
    <row r="291" spans="1:6" ht="14.1" customHeight="1" x14ac:dyDescent="0.2">
      <c r="A291" s="289" t="s">
        <v>251</v>
      </c>
      <c r="B291" s="289" t="s">
        <v>846</v>
      </c>
      <c r="C291" s="290" t="s">
        <v>851</v>
      </c>
      <c r="D291" s="291" t="s">
        <v>486</v>
      </c>
      <c r="E291" s="292">
        <v>531</v>
      </c>
      <c r="F291" s="293" t="s">
        <v>848</v>
      </c>
    </row>
    <row r="292" spans="1:6" x14ac:dyDescent="0.2">
      <c r="A292" s="289" t="s">
        <v>251</v>
      </c>
      <c r="B292" s="289" t="s">
        <v>846</v>
      </c>
      <c r="C292" s="290" t="s">
        <v>852</v>
      </c>
      <c r="D292" s="291" t="s">
        <v>486</v>
      </c>
      <c r="E292" s="292">
        <v>796.5</v>
      </c>
      <c r="F292" s="293" t="s">
        <v>848</v>
      </c>
    </row>
    <row r="293" spans="1:6" ht="17.25" customHeight="1" x14ac:dyDescent="0.2">
      <c r="A293" s="289" t="s">
        <v>251</v>
      </c>
      <c r="B293" s="289" t="s">
        <v>846</v>
      </c>
      <c r="C293" s="290" t="s">
        <v>853</v>
      </c>
      <c r="D293" s="291" t="s">
        <v>486</v>
      </c>
      <c r="E293" s="292">
        <v>5640.4</v>
      </c>
      <c r="F293" s="293" t="s">
        <v>848</v>
      </c>
    </row>
    <row r="294" spans="1:6" ht="30.75" customHeight="1" x14ac:dyDescent="0.2">
      <c r="A294" s="289" t="s">
        <v>251</v>
      </c>
      <c r="B294" s="289" t="s">
        <v>846</v>
      </c>
      <c r="C294" s="290" t="s">
        <v>854</v>
      </c>
      <c r="D294" s="291" t="s">
        <v>486</v>
      </c>
      <c r="E294" s="292">
        <v>5640.4</v>
      </c>
      <c r="F294" s="293" t="s">
        <v>848</v>
      </c>
    </row>
    <row r="295" spans="1:6" ht="24" x14ac:dyDescent="0.2">
      <c r="A295" s="289" t="s">
        <v>251</v>
      </c>
      <c r="B295" s="289" t="s">
        <v>846</v>
      </c>
      <c r="C295" s="290" t="s">
        <v>855</v>
      </c>
      <c r="D295" s="291" t="s">
        <v>486</v>
      </c>
      <c r="E295" s="292">
        <v>5640.4</v>
      </c>
      <c r="F295" s="293" t="s">
        <v>848</v>
      </c>
    </row>
    <row r="296" spans="1:6" ht="29.25" customHeight="1" x14ac:dyDescent="0.2">
      <c r="A296" s="289" t="s">
        <v>251</v>
      </c>
      <c r="B296" s="289" t="s">
        <v>846</v>
      </c>
      <c r="C296" s="290" t="s">
        <v>856</v>
      </c>
      <c r="D296" s="291" t="s">
        <v>486</v>
      </c>
      <c r="E296" s="292">
        <v>4366</v>
      </c>
      <c r="F296" s="293" t="s">
        <v>848</v>
      </c>
    </row>
    <row r="297" spans="1:6" ht="28.5" customHeight="1" x14ac:dyDescent="0.2">
      <c r="A297" s="289" t="s">
        <v>251</v>
      </c>
      <c r="B297" s="289" t="s">
        <v>846</v>
      </c>
      <c r="C297" s="290" t="s">
        <v>857</v>
      </c>
      <c r="D297" s="291" t="s">
        <v>486</v>
      </c>
      <c r="E297" s="292">
        <v>15611.4</v>
      </c>
      <c r="F297" s="293" t="s">
        <v>848</v>
      </c>
    </row>
    <row r="298" spans="1:6" ht="28.5" customHeight="1" x14ac:dyDescent="0.2">
      <c r="A298" s="289" t="s">
        <v>251</v>
      </c>
      <c r="B298" s="289" t="s">
        <v>846</v>
      </c>
      <c r="C298" s="290" t="s">
        <v>858</v>
      </c>
      <c r="D298" s="291" t="s">
        <v>486</v>
      </c>
      <c r="E298" s="292">
        <v>179.15</v>
      </c>
      <c r="F298" s="293" t="s">
        <v>848</v>
      </c>
    </row>
    <row r="299" spans="1:6" ht="22.5" customHeight="1" x14ac:dyDescent="0.2">
      <c r="A299" s="289" t="s">
        <v>251</v>
      </c>
      <c r="B299" s="289" t="s">
        <v>846</v>
      </c>
      <c r="C299" s="290" t="s">
        <v>859</v>
      </c>
      <c r="D299" s="291" t="s">
        <v>486</v>
      </c>
      <c r="E299" s="292">
        <v>194.7</v>
      </c>
      <c r="F299" s="293" t="s">
        <v>848</v>
      </c>
    </row>
    <row r="300" spans="1:6" x14ac:dyDescent="0.2">
      <c r="A300" s="289" t="s">
        <v>251</v>
      </c>
      <c r="B300" s="289" t="s">
        <v>846</v>
      </c>
      <c r="C300" s="290" t="s">
        <v>860</v>
      </c>
      <c r="D300" s="291" t="s">
        <v>486</v>
      </c>
      <c r="E300" s="292">
        <v>672.6</v>
      </c>
      <c r="F300" s="293" t="s">
        <v>848</v>
      </c>
    </row>
    <row r="301" spans="1:6" x14ac:dyDescent="0.2">
      <c r="A301" s="289" t="s">
        <v>251</v>
      </c>
      <c r="B301" s="289" t="s">
        <v>846</v>
      </c>
      <c r="C301" s="290" t="s">
        <v>861</v>
      </c>
      <c r="D301" s="291" t="s">
        <v>486</v>
      </c>
      <c r="E301" s="292">
        <v>20650</v>
      </c>
      <c r="F301" s="293" t="s">
        <v>848</v>
      </c>
    </row>
    <row r="302" spans="1:6" x14ac:dyDescent="0.2">
      <c r="A302" s="289" t="s">
        <v>251</v>
      </c>
      <c r="B302" s="289" t="s">
        <v>846</v>
      </c>
      <c r="C302" s="290" t="s">
        <v>862</v>
      </c>
      <c r="D302" s="291" t="s">
        <v>486</v>
      </c>
      <c r="E302" s="292">
        <v>4661</v>
      </c>
      <c r="F302" s="293" t="s">
        <v>848</v>
      </c>
    </row>
    <row r="303" spans="1:6" x14ac:dyDescent="0.2">
      <c r="A303" s="289" t="s">
        <v>251</v>
      </c>
      <c r="B303" s="289" t="s">
        <v>846</v>
      </c>
      <c r="C303" s="290" t="s">
        <v>863</v>
      </c>
      <c r="D303" s="291" t="s">
        <v>486</v>
      </c>
      <c r="E303" s="292">
        <v>525.1</v>
      </c>
      <c r="F303" s="293" t="s">
        <v>848</v>
      </c>
    </row>
    <row r="304" spans="1:6" x14ac:dyDescent="0.2">
      <c r="A304" s="289" t="s">
        <v>251</v>
      </c>
      <c r="B304" s="289" t="s">
        <v>846</v>
      </c>
      <c r="C304" s="290" t="s">
        <v>864</v>
      </c>
      <c r="D304" s="291" t="s">
        <v>486</v>
      </c>
      <c r="E304" s="292">
        <v>6384.19</v>
      </c>
      <c r="F304" s="293" t="s">
        <v>848</v>
      </c>
    </row>
    <row r="305" spans="1:6" ht="21" customHeight="1" x14ac:dyDescent="0.2">
      <c r="A305" s="289" t="s">
        <v>251</v>
      </c>
      <c r="B305" s="289" t="s">
        <v>846</v>
      </c>
      <c r="C305" s="290" t="s">
        <v>865</v>
      </c>
      <c r="D305" s="291" t="s">
        <v>486</v>
      </c>
      <c r="E305" s="292">
        <v>899.04330000000004</v>
      </c>
      <c r="F305" s="293" t="s">
        <v>848</v>
      </c>
    </row>
    <row r="306" spans="1:6" ht="29.25" customHeight="1" x14ac:dyDescent="0.2">
      <c r="A306" s="289" t="s">
        <v>251</v>
      </c>
      <c r="B306" s="289" t="s">
        <v>846</v>
      </c>
      <c r="C306" s="290" t="s">
        <v>866</v>
      </c>
      <c r="D306" s="291" t="s">
        <v>486</v>
      </c>
      <c r="E306" s="292">
        <v>348.1</v>
      </c>
      <c r="F306" s="293" t="s">
        <v>848</v>
      </c>
    </row>
    <row r="307" spans="1:6" ht="28.5" customHeight="1" x14ac:dyDescent="0.2">
      <c r="A307" s="289" t="s">
        <v>251</v>
      </c>
      <c r="B307" s="289" t="s">
        <v>846</v>
      </c>
      <c r="C307" s="290" t="s">
        <v>867</v>
      </c>
      <c r="D307" s="291" t="s">
        <v>486</v>
      </c>
      <c r="E307" s="292">
        <v>147.5</v>
      </c>
      <c r="F307" s="293" t="s">
        <v>848</v>
      </c>
    </row>
    <row r="308" spans="1:6" ht="32.25" customHeight="1" x14ac:dyDescent="0.2">
      <c r="A308" s="289" t="s">
        <v>251</v>
      </c>
      <c r="B308" s="289" t="s">
        <v>846</v>
      </c>
      <c r="C308" s="290" t="s">
        <v>868</v>
      </c>
      <c r="D308" s="291" t="s">
        <v>486</v>
      </c>
      <c r="E308" s="292">
        <v>11210</v>
      </c>
      <c r="F308" s="293" t="s">
        <v>848</v>
      </c>
    </row>
    <row r="309" spans="1:6" ht="24" x14ac:dyDescent="0.2">
      <c r="A309" s="289" t="s">
        <v>251</v>
      </c>
      <c r="B309" s="289" t="s">
        <v>846</v>
      </c>
      <c r="C309" s="290" t="s">
        <v>869</v>
      </c>
      <c r="D309" s="291" t="s">
        <v>486</v>
      </c>
      <c r="E309" s="292">
        <v>1333.4</v>
      </c>
      <c r="F309" s="293" t="s">
        <v>848</v>
      </c>
    </row>
    <row r="310" spans="1:6" x14ac:dyDescent="0.2">
      <c r="A310" s="294" t="s">
        <v>200</v>
      </c>
      <c r="B310" s="294" t="s">
        <v>870</v>
      </c>
      <c r="C310" s="295" t="s">
        <v>871</v>
      </c>
      <c r="D310" s="296" t="s">
        <v>486</v>
      </c>
      <c r="E310" s="297">
        <v>939.75</v>
      </c>
      <c r="F310" s="298" t="s">
        <v>872</v>
      </c>
    </row>
    <row r="311" spans="1:6" ht="22.5" customHeight="1" x14ac:dyDescent="0.2">
      <c r="A311" s="294" t="s">
        <v>200</v>
      </c>
      <c r="B311" s="294" t="s">
        <v>870</v>
      </c>
      <c r="C311" s="295" t="s">
        <v>873</v>
      </c>
      <c r="D311" s="296" t="s">
        <v>486</v>
      </c>
      <c r="E311" s="297">
        <v>590</v>
      </c>
      <c r="F311" s="298" t="s">
        <v>872</v>
      </c>
    </row>
    <row r="312" spans="1:6" x14ac:dyDescent="0.2">
      <c r="A312" s="294" t="s">
        <v>200</v>
      </c>
      <c r="B312" s="294" t="s">
        <v>870</v>
      </c>
      <c r="C312" s="295" t="s">
        <v>874</v>
      </c>
      <c r="D312" s="296" t="s">
        <v>486</v>
      </c>
      <c r="E312" s="297">
        <v>761.25</v>
      </c>
      <c r="F312" s="298" t="s">
        <v>872</v>
      </c>
    </row>
    <row r="313" spans="1:6" x14ac:dyDescent="0.2">
      <c r="A313" s="294" t="s">
        <v>200</v>
      </c>
      <c r="B313" s="294" t="s">
        <v>870</v>
      </c>
      <c r="C313" s="299" t="s">
        <v>874</v>
      </c>
      <c r="D313" s="300" t="s">
        <v>486</v>
      </c>
      <c r="E313" s="301">
        <v>761.25</v>
      </c>
      <c r="F313" s="302" t="s">
        <v>875</v>
      </c>
    </row>
    <row r="314" spans="1:6" ht="26.25" customHeight="1" x14ac:dyDescent="0.2">
      <c r="A314" s="294" t="s">
        <v>200</v>
      </c>
      <c r="B314" s="294" t="s">
        <v>870</v>
      </c>
      <c r="C314" s="299" t="s">
        <v>876</v>
      </c>
      <c r="D314" s="300" t="s">
        <v>486</v>
      </c>
      <c r="E314" s="301">
        <v>309.75</v>
      </c>
      <c r="F314" s="302" t="s">
        <v>875</v>
      </c>
    </row>
    <row r="315" spans="1:6" ht="18" customHeight="1" x14ac:dyDescent="0.2">
      <c r="A315" s="294" t="s">
        <v>200</v>
      </c>
      <c r="B315" s="294" t="s">
        <v>870</v>
      </c>
      <c r="C315" s="295" t="s">
        <v>877</v>
      </c>
      <c r="D315" s="296" t="s">
        <v>486</v>
      </c>
      <c r="E315" s="297">
        <v>270.48</v>
      </c>
      <c r="F315" s="302" t="s">
        <v>875</v>
      </c>
    </row>
    <row r="316" spans="1:6" x14ac:dyDescent="0.2">
      <c r="A316" s="294" t="s">
        <v>200</v>
      </c>
      <c r="B316" s="294" t="s">
        <v>870</v>
      </c>
      <c r="C316" s="295" t="s">
        <v>878</v>
      </c>
      <c r="D316" s="296" t="s">
        <v>486</v>
      </c>
      <c r="E316" s="297">
        <v>229.21530000000001</v>
      </c>
      <c r="F316" s="298" t="s">
        <v>872</v>
      </c>
    </row>
    <row r="317" spans="1:6" x14ac:dyDescent="0.2">
      <c r="A317" s="294" t="s">
        <v>200</v>
      </c>
      <c r="B317" s="294" t="s">
        <v>870</v>
      </c>
      <c r="C317" s="295" t="s">
        <v>879</v>
      </c>
      <c r="D317" s="296" t="s">
        <v>486</v>
      </c>
      <c r="E317" s="297">
        <v>194.25</v>
      </c>
      <c r="F317" s="302" t="s">
        <v>875</v>
      </c>
    </row>
    <row r="318" spans="1:6" x14ac:dyDescent="0.2">
      <c r="A318" s="294" t="s">
        <v>200</v>
      </c>
      <c r="B318" s="294" t="s">
        <v>870</v>
      </c>
      <c r="C318" s="295" t="s">
        <v>880</v>
      </c>
      <c r="D318" s="296" t="s">
        <v>486</v>
      </c>
      <c r="E318" s="297">
        <v>414.75</v>
      </c>
      <c r="F318" s="298" t="s">
        <v>872</v>
      </c>
    </row>
    <row r="319" spans="1:6" x14ac:dyDescent="0.2">
      <c r="A319" s="294" t="s">
        <v>200</v>
      </c>
      <c r="B319" s="294" t="s">
        <v>870</v>
      </c>
      <c r="C319" s="295" t="s">
        <v>881</v>
      </c>
      <c r="D319" s="296" t="s">
        <v>486</v>
      </c>
      <c r="E319" s="297">
        <v>414.75</v>
      </c>
      <c r="F319" s="302" t="s">
        <v>875</v>
      </c>
    </row>
    <row r="320" spans="1:6" x14ac:dyDescent="0.2">
      <c r="A320" s="294" t="s">
        <v>200</v>
      </c>
      <c r="B320" s="294" t="s">
        <v>870</v>
      </c>
      <c r="C320" s="299" t="s">
        <v>882</v>
      </c>
      <c r="D320" s="300" t="s">
        <v>486</v>
      </c>
      <c r="E320" s="301">
        <v>3669.75</v>
      </c>
      <c r="F320" s="302" t="s">
        <v>875</v>
      </c>
    </row>
    <row r="321" spans="1:6" x14ac:dyDescent="0.2">
      <c r="A321" s="294" t="s">
        <v>200</v>
      </c>
      <c r="B321" s="294" t="s">
        <v>870</v>
      </c>
      <c r="C321" s="295" t="s">
        <v>883</v>
      </c>
      <c r="D321" s="296" t="s">
        <v>884</v>
      </c>
      <c r="E321" s="297">
        <v>866.25</v>
      </c>
      <c r="F321" s="302" t="s">
        <v>875</v>
      </c>
    </row>
    <row r="322" spans="1:6" ht="24" x14ac:dyDescent="0.2">
      <c r="A322" s="294" t="s">
        <v>200</v>
      </c>
      <c r="B322" s="294" t="s">
        <v>870</v>
      </c>
      <c r="C322" s="295" t="s">
        <v>885</v>
      </c>
      <c r="D322" s="296" t="s">
        <v>486</v>
      </c>
      <c r="E322" s="297">
        <v>8096</v>
      </c>
      <c r="F322" s="302" t="s">
        <v>875</v>
      </c>
    </row>
    <row r="323" spans="1:6" ht="24" x14ac:dyDescent="0.2">
      <c r="A323" s="294" t="s">
        <v>200</v>
      </c>
      <c r="B323" s="294" t="s">
        <v>870</v>
      </c>
      <c r="C323" s="295" t="s">
        <v>886</v>
      </c>
      <c r="D323" s="296" t="s">
        <v>486</v>
      </c>
      <c r="E323" s="297">
        <v>8000</v>
      </c>
      <c r="F323" s="302" t="s">
        <v>875</v>
      </c>
    </row>
    <row r="324" spans="1:6" x14ac:dyDescent="0.2">
      <c r="A324" s="294" t="s">
        <v>200</v>
      </c>
      <c r="B324" s="294" t="s">
        <v>870</v>
      </c>
      <c r="C324" s="299" t="s">
        <v>887</v>
      </c>
      <c r="D324" s="300" t="s">
        <v>486</v>
      </c>
      <c r="E324" s="301">
        <v>167.27</v>
      </c>
      <c r="F324" s="302" t="s">
        <v>875</v>
      </c>
    </row>
    <row r="325" spans="1:6" ht="30.75" customHeight="1" x14ac:dyDescent="0.2">
      <c r="A325" s="294" t="s">
        <v>200</v>
      </c>
      <c r="B325" s="294" t="s">
        <v>870</v>
      </c>
      <c r="C325" s="295" t="s">
        <v>888</v>
      </c>
      <c r="D325" s="296" t="s">
        <v>486</v>
      </c>
      <c r="E325" s="297">
        <v>402.67669999999998</v>
      </c>
      <c r="F325" s="298" t="s">
        <v>872</v>
      </c>
    </row>
    <row r="326" spans="1:6" x14ac:dyDescent="0.2">
      <c r="A326" s="294" t="s">
        <v>200</v>
      </c>
      <c r="B326" s="294" t="s">
        <v>870</v>
      </c>
      <c r="C326" s="295" t="s">
        <v>889</v>
      </c>
      <c r="D326" s="296" t="s">
        <v>486</v>
      </c>
      <c r="E326" s="297">
        <v>600.9153</v>
      </c>
      <c r="F326" s="298" t="s">
        <v>872</v>
      </c>
    </row>
    <row r="327" spans="1:6" x14ac:dyDescent="0.2">
      <c r="A327" s="294" t="s">
        <v>200</v>
      </c>
      <c r="B327" s="294" t="s">
        <v>870</v>
      </c>
      <c r="C327" s="295" t="s">
        <v>890</v>
      </c>
      <c r="D327" s="296" t="s">
        <v>884</v>
      </c>
      <c r="E327" s="297">
        <v>489.40600000000001</v>
      </c>
      <c r="F327" s="302" t="s">
        <v>875</v>
      </c>
    </row>
    <row r="328" spans="1:6" ht="24.75" customHeight="1" x14ac:dyDescent="0.2">
      <c r="A328" s="294" t="s">
        <v>200</v>
      </c>
      <c r="B328" s="294" t="s">
        <v>870</v>
      </c>
      <c r="C328" s="295" t="s">
        <v>891</v>
      </c>
      <c r="D328" s="296" t="s">
        <v>486</v>
      </c>
      <c r="E328" s="297">
        <v>455.48</v>
      </c>
      <c r="F328" s="298" t="s">
        <v>872</v>
      </c>
    </row>
    <row r="329" spans="1:6" ht="24" x14ac:dyDescent="0.2">
      <c r="A329" s="174" t="s">
        <v>219</v>
      </c>
      <c r="B329" s="174" t="s">
        <v>892</v>
      </c>
      <c r="C329" s="175" t="s">
        <v>893</v>
      </c>
      <c r="D329" s="176" t="s">
        <v>486</v>
      </c>
      <c r="E329" s="177">
        <v>6490</v>
      </c>
      <c r="F329" s="214" t="s">
        <v>894</v>
      </c>
    </row>
    <row r="330" spans="1:6" ht="24" x14ac:dyDescent="0.2">
      <c r="A330" s="174" t="s">
        <v>895</v>
      </c>
      <c r="B330" s="174" t="s">
        <v>896</v>
      </c>
      <c r="C330" s="175" t="s">
        <v>897</v>
      </c>
      <c r="D330" s="176" t="s">
        <v>654</v>
      </c>
      <c r="E330" s="177">
        <v>460.2</v>
      </c>
      <c r="F330" s="214" t="s">
        <v>898</v>
      </c>
    </row>
    <row r="331" spans="1:6" ht="36" x14ac:dyDescent="0.2">
      <c r="A331" s="174" t="s">
        <v>127</v>
      </c>
      <c r="B331" s="174" t="s">
        <v>899</v>
      </c>
      <c r="C331" s="175" t="s">
        <v>900</v>
      </c>
      <c r="D331" s="176" t="s">
        <v>901</v>
      </c>
      <c r="E331" s="177">
        <v>44877.760000000002</v>
      </c>
      <c r="F331" s="214" t="s">
        <v>902</v>
      </c>
    </row>
    <row r="332" spans="1:6" x14ac:dyDescent="0.2">
      <c r="A332" s="178" t="s">
        <v>903</v>
      </c>
      <c r="B332" s="178" t="s">
        <v>904</v>
      </c>
      <c r="C332" s="175" t="s">
        <v>905</v>
      </c>
      <c r="D332" s="176" t="s">
        <v>906</v>
      </c>
      <c r="E332" s="177">
        <v>3000</v>
      </c>
      <c r="F332" s="214" t="s">
        <v>907</v>
      </c>
    </row>
    <row r="333" spans="1:6" ht="24" x14ac:dyDescent="0.2">
      <c r="A333" s="303" t="s">
        <v>908</v>
      </c>
      <c r="B333" s="303" t="s">
        <v>909</v>
      </c>
      <c r="C333" s="304" t="s">
        <v>910</v>
      </c>
      <c r="D333" s="305" t="s">
        <v>486</v>
      </c>
      <c r="E333" s="306">
        <v>23562.5</v>
      </c>
      <c r="F333" s="307" t="s">
        <v>911</v>
      </c>
    </row>
    <row r="334" spans="1:6" ht="24" x14ac:dyDescent="0.2">
      <c r="A334" s="303" t="s">
        <v>908</v>
      </c>
      <c r="B334" s="303" t="s">
        <v>909</v>
      </c>
      <c r="C334" s="304" t="s">
        <v>912</v>
      </c>
      <c r="D334" s="305" t="s">
        <v>486</v>
      </c>
      <c r="E334" s="306">
        <v>102660</v>
      </c>
      <c r="F334" s="307" t="s">
        <v>911</v>
      </c>
    </row>
    <row r="335" spans="1:6" ht="20.25" customHeight="1" x14ac:dyDescent="0.2">
      <c r="A335" s="308" t="s">
        <v>913</v>
      </c>
      <c r="B335" s="308" t="s">
        <v>914</v>
      </c>
      <c r="C335" s="309" t="s">
        <v>915</v>
      </c>
      <c r="D335" s="310" t="s">
        <v>486</v>
      </c>
      <c r="E335" s="311">
        <v>590</v>
      </c>
      <c r="F335" s="312" t="s">
        <v>916</v>
      </c>
    </row>
    <row r="336" spans="1:6" ht="15" customHeight="1" x14ac:dyDescent="0.2">
      <c r="A336" s="308" t="s">
        <v>913</v>
      </c>
      <c r="B336" s="308" t="s">
        <v>914</v>
      </c>
      <c r="C336" s="309" t="s">
        <v>917</v>
      </c>
      <c r="D336" s="310" t="s">
        <v>486</v>
      </c>
      <c r="E336" s="311">
        <v>2124</v>
      </c>
      <c r="F336" s="312" t="s">
        <v>916</v>
      </c>
    </row>
    <row r="337" spans="1:6" ht="14.1" customHeight="1" x14ac:dyDescent="0.2">
      <c r="A337" s="308" t="s">
        <v>913</v>
      </c>
      <c r="B337" s="308" t="s">
        <v>914</v>
      </c>
      <c r="C337" s="309" t="s">
        <v>918</v>
      </c>
      <c r="D337" s="310" t="s">
        <v>919</v>
      </c>
      <c r="E337" s="311">
        <v>2832</v>
      </c>
      <c r="F337" s="312" t="s">
        <v>916</v>
      </c>
    </row>
    <row r="338" spans="1:6" x14ac:dyDescent="0.2">
      <c r="A338" s="308" t="s">
        <v>913</v>
      </c>
      <c r="B338" s="308" t="s">
        <v>914</v>
      </c>
      <c r="C338" s="309" t="s">
        <v>920</v>
      </c>
      <c r="D338" s="310" t="s">
        <v>919</v>
      </c>
      <c r="E338" s="311">
        <v>2548.8000000000002</v>
      </c>
      <c r="F338" s="312" t="s">
        <v>916</v>
      </c>
    </row>
    <row r="339" spans="1:6" ht="15" customHeight="1" x14ac:dyDescent="0.2">
      <c r="A339" s="308" t="s">
        <v>913</v>
      </c>
      <c r="B339" s="308" t="s">
        <v>914</v>
      </c>
      <c r="C339" s="309" t="s">
        <v>921</v>
      </c>
      <c r="D339" s="310" t="s">
        <v>919</v>
      </c>
      <c r="E339" s="311">
        <v>2360</v>
      </c>
      <c r="F339" s="312" t="s">
        <v>916</v>
      </c>
    </row>
    <row r="340" spans="1:6" ht="24" x14ac:dyDescent="0.2">
      <c r="A340" s="308" t="s">
        <v>913</v>
      </c>
      <c r="B340" s="308" t="s">
        <v>914</v>
      </c>
      <c r="C340" s="309" t="s">
        <v>922</v>
      </c>
      <c r="D340" s="310" t="s">
        <v>919</v>
      </c>
      <c r="E340" s="311">
        <v>2360</v>
      </c>
      <c r="F340" s="312" t="s">
        <v>916</v>
      </c>
    </row>
    <row r="341" spans="1:6" x14ac:dyDescent="0.2">
      <c r="A341" s="308" t="s">
        <v>913</v>
      </c>
      <c r="B341" s="308" t="s">
        <v>914</v>
      </c>
      <c r="C341" s="309" t="s">
        <v>923</v>
      </c>
      <c r="D341" s="310" t="s">
        <v>919</v>
      </c>
      <c r="E341" s="311">
        <v>708</v>
      </c>
      <c r="F341" s="312" t="s">
        <v>916</v>
      </c>
    </row>
    <row r="342" spans="1:6" x14ac:dyDescent="0.2">
      <c r="A342" s="308" t="s">
        <v>913</v>
      </c>
      <c r="B342" s="308" t="s">
        <v>914</v>
      </c>
      <c r="C342" s="309" t="s">
        <v>924</v>
      </c>
      <c r="D342" s="310" t="s">
        <v>486</v>
      </c>
      <c r="E342" s="311">
        <v>7670</v>
      </c>
      <c r="F342" s="312" t="s">
        <v>916</v>
      </c>
    </row>
    <row r="343" spans="1:6" ht="24" x14ac:dyDescent="0.2">
      <c r="A343" s="308" t="s">
        <v>913</v>
      </c>
      <c r="B343" s="308" t="s">
        <v>914</v>
      </c>
      <c r="C343" s="309" t="s">
        <v>925</v>
      </c>
      <c r="D343" s="310" t="s">
        <v>919</v>
      </c>
      <c r="E343" s="311">
        <v>2548.8000000000002</v>
      </c>
      <c r="F343" s="312" t="s">
        <v>916</v>
      </c>
    </row>
    <row r="344" spans="1:6" ht="24" x14ac:dyDescent="0.2">
      <c r="A344" s="308" t="s">
        <v>913</v>
      </c>
      <c r="B344" s="308" t="s">
        <v>914</v>
      </c>
      <c r="C344" s="309" t="s">
        <v>926</v>
      </c>
      <c r="D344" s="310" t="s">
        <v>486</v>
      </c>
      <c r="E344" s="311">
        <v>2360</v>
      </c>
      <c r="F344" s="312" t="s">
        <v>916</v>
      </c>
    </row>
    <row r="345" spans="1:6" ht="24" x14ac:dyDescent="0.2">
      <c r="A345" s="308" t="s">
        <v>913</v>
      </c>
      <c r="B345" s="308" t="s">
        <v>914</v>
      </c>
      <c r="C345" s="309" t="s">
        <v>927</v>
      </c>
      <c r="D345" s="310" t="s">
        <v>486</v>
      </c>
      <c r="E345" s="311">
        <v>1770</v>
      </c>
      <c r="F345" s="312" t="s">
        <v>916</v>
      </c>
    </row>
    <row r="346" spans="1:6" x14ac:dyDescent="0.2">
      <c r="A346" s="308" t="s">
        <v>913</v>
      </c>
      <c r="B346" s="308" t="s">
        <v>914</v>
      </c>
      <c r="C346" s="309" t="s">
        <v>928</v>
      </c>
      <c r="D346" s="310" t="s">
        <v>486</v>
      </c>
      <c r="E346" s="311">
        <v>1121</v>
      </c>
      <c r="F346" s="312" t="s">
        <v>916</v>
      </c>
    </row>
    <row r="347" spans="1:6" x14ac:dyDescent="0.2">
      <c r="A347" s="313" t="s">
        <v>929</v>
      </c>
      <c r="B347" s="313" t="s">
        <v>930</v>
      </c>
      <c r="C347" s="314" t="s">
        <v>931</v>
      </c>
      <c r="D347" s="315" t="s">
        <v>486</v>
      </c>
      <c r="E347" s="316">
        <v>1770</v>
      </c>
      <c r="F347" s="317" t="s">
        <v>932</v>
      </c>
    </row>
    <row r="348" spans="1:6" ht="24" x14ac:dyDescent="0.2">
      <c r="A348" s="313" t="s">
        <v>929</v>
      </c>
      <c r="B348" s="313" t="s">
        <v>930</v>
      </c>
      <c r="C348" s="314" t="s">
        <v>933</v>
      </c>
      <c r="D348" s="315" t="s">
        <v>486</v>
      </c>
      <c r="E348" s="316">
        <v>1062</v>
      </c>
      <c r="F348" s="317" t="s">
        <v>932</v>
      </c>
    </row>
    <row r="349" spans="1:6" x14ac:dyDescent="0.2">
      <c r="A349" s="313" t="s">
        <v>929</v>
      </c>
      <c r="B349" s="313" t="s">
        <v>930</v>
      </c>
      <c r="C349" s="314" t="s">
        <v>934</v>
      </c>
      <c r="D349" s="315" t="s">
        <v>486</v>
      </c>
      <c r="E349" s="316">
        <v>420.55200000000002</v>
      </c>
      <c r="F349" s="317" t="s">
        <v>932</v>
      </c>
    </row>
    <row r="350" spans="1:6" ht="24" x14ac:dyDescent="0.2">
      <c r="A350" s="313" t="s">
        <v>929</v>
      </c>
      <c r="B350" s="313" t="s">
        <v>930</v>
      </c>
      <c r="C350" s="314" t="s">
        <v>935</v>
      </c>
      <c r="D350" s="315" t="s">
        <v>486</v>
      </c>
      <c r="E350" s="316">
        <v>420.73</v>
      </c>
      <c r="F350" s="317" t="s">
        <v>932</v>
      </c>
    </row>
    <row r="351" spans="1:6" ht="24" x14ac:dyDescent="0.2">
      <c r="A351" s="313" t="s">
        <v>929</v>
      </c>
      <c r="B351" s="313" t="s">
        <v>930</v>
      </c>
      <c r="C351" s="314" t="s">
        <v>936</v>
      </c>
      <c r="D351" s="315" t="s">
        <v>486</v>
      </c>
      <c r="E351" s="316">
        <v>1379.48</v>
      </c>
      <c r="F351" s="317" t="s">
        <v>932</v>
      </c>
    </row>
    <row r="352" spans="1:6" ht="24" x14ac:dyDescent="0.2">
      <c r="A352" s="313" t="s">
        <v>929</v>
      </c>
      <c r="B352" s="313" t="s">
        <v>930</v>
      </c>
      <c r="C352" s="314" t="s">
        <v>936</v>
      </c>
      <c r="D352" s="315" t="s">
        <v>486</v>
      </c>
      <c r="E352" s="316">
        <v>486.69200000000001</v>
      </c>
      <c r="F352" s="317" t="s">
        <v>932</v>
      </c>
    </row>
    <row r="353" spans="1:6" ht="24" x14ac:dyDescent="0.2">
      <c r="A353" s="313" t="s">
        <v>929</v>
      </c>
      <c r="B353" s="313" t="s">
        <v>930</v>
      </c>
      <c r="C353" s="314" t="s">
        <v>937</v>
      </c>
      <c r="D353" s="315" t="s">
        <v>486</v>
      </c>
      <c r="E353" s="316">
        <v>420.09199999999998</v>
      </c>
      <c r="F353" s="317" t="s">
        <v>932</v>
      </c>
    </row>
    <row r="354" spans="1:6" ht="24" x14ac:dyDescent="0.2">
      <c r="A354" s="313" t="s">
        <v>929</v>
      </c>
      <c r="B354" s="313" t="s">
        <v>930</v>
      </c>
      <c r="C354" s="314" t="s">
        <v>938</v>
      </c>
      <c r="D354" s="315" t="s">
        <v>486</v>
      </c>
      <c r="E354" s="316">
        <v>422.358</v>
      </c>
      <c r="F354" s="317" t="s">
        <v>932</v>
      </c>
    </row>
    <row r="355" spans="1:6" ht="15" customHeight="1" x14ac:dyDescent="0.2">
      <c r="A355" s="313" t="s">
        <v>929</v>
      </c>
      <c r="B355" s="313" t="s">
        <v>930</v>
      </c>
      <c r="C355" s="314" t="s">
        <v>939</v>
      </c>
      <c r="D355" s="315" t="s">
        <v>486</v>
      </c>
      <c r="E355" s="316">
        <v>422.44</v>
      </c>
      <c r="F355" s="317" t="s">
        <v>932</v>
      </c>
    </row>
    <row r="356" spans="1:6" ht="24" x14ac:dyDescent="0.2">
      <c r="A356" s="313" t="s">
        <v>929</v>
      </c>
      <c r="B356" s="313" t="s">
        <v>930</v>
      </c>
      <c r="C356" s="314" t="s">
        <v>940</v>
      </c>
      <c r="D356" s="315" t="s">
        <v>486</v>
      </c>
      <c r="E356" s="316">
        <v>422.62799999999999</v>
      </c>
      <c r="F356" s="317" t="s">
        <v>932</v>
      </c>
    </row>
    <row r="357" spans="1:6" ht="14.1" customHeight="1" x14ac:dyDescent="0.2">
      <c r="A357" s="313" t="s">
        <v>929</v>
      </c>
      <c r="B357" s="313" t="s">
        <v>930</v>
      </c>
      <c r="C357" s="314" t="s">
        <v>941</v>
      </c>
      <c r="D357" s="315" t="s">
        <v>486</v>
      </c>
      <c r="E357" s="316">
        <v>810.41200000000003</v>
      </c>
      <c r="F357" s="317" t="s">
        <v>932</v>
      </c>
    </row>
    <row r="358" spans="1:6" x14ac:dyDescent="0.2">
      <c r="A358" s="313" t="s">
        <v>929</v>
      </c>
      <c r="B358" s="313" t="s">
        <v>930</v>
      </c>
      <c r="C358" s="314" t="s">
        <v>942</v>
      </c>
      <c r="D358" s="315" t="s">
        <v>486</v>
      </c>
      <c r="E358" s="316">
        <v>1069.47</v>
      </c>
      <c r="F358" s="317" t="s">
        <v>932</v>
      </c>
    </row>
    <row r="359" spans="1:6" ht="18" customHeight="1" x14ac:dyDescent="0.2">
      <c r="A359" s="313" t="s">
        <v>929</v>
      </c>
      <c r="B359" s="313" t="s">
        <v>930</v>
      </c>
      <c r="C359" s="314" t="s">
        <v>943</v>
      </c>
      <c r="D359" s="315" t="s">
        <v>486</v>
      </c>
      <c r="E359" s="316">
        <v>3499.9967000000001</v>
      </c>
      <c r="F359" s="317" t="s">
        <v>932</v>
      </c>
    </row>
    <row r="360" spans="1:6" ht="18.95" customHeight="1" x14ac:dyDescent="0.2">
      <c r="A360" s="313" t="s">
        <v>929</v>
      </c>
      <c r="B360" s="313" t="s">
        <v>930</v>
      </c>
      <c r="C360" s="314" t="s">
        <v>944</v>
      </c>
      <c r="D360" s="315" t="s">
        <v>486</v>
      </c>
      <c r="E360" s="316">
        <v>200.6</v>
      </c>
      <c r="F360" s="317" t="s">
        <v>932</v>
      </c>
    </row>
    <row r="361" spans="1:6" ht="15.95" customHeight="1" x14ac:dyDescent="0.2">
      <c r="A361" s="313" t="s">
        <v>929</v>
      </c>
      <c r="B361" s="313" t="s">
        <v>930</v>
      </c>
      <c r="C361" s="314" t="s">
        <v>945</v>
      </c>
      <c r="D361" s="315" t="s">
        <v>486</v>
      </c>
      <c r="E361" s="316">
        <v>17.405000000000001</v>
      </c>
      <c r="F361" s="317" t="s">
        <v>932</v>
      </c>
    </row>
    <row r="362" spans="1:6" ht="21" customHeight="1" x14ac:dyDescent="0.2">
      <c r="A362" s="313" t="s">
        <v>929</v>
      </c>
      <c r="B362" s="313" t="s">
        <v>930</v>
      </c>
      <c r="C362" s="314" t="s">
        <v>946</v>
      </c>
      <c r="D362" s="315" t="s">
        <v>486</v>
      </c>
      <c r="E362" s="316">
        <v>101.48</v>
      </c>
      <c r="F362" s="317" t="s">
        <v>932</v>
      </c>
    </row>
    <row r="363" spans="1:6" x14ac:dyDescent="0.2">
      <c r="A363" s="313" t="s">
        <v>929</v>
      </c>
      <c r="B363" s="313" t="s">
        <v>930</v>
      </c>
      <c r="C363" s="314" t="s">
        <v>947</v>
      </c>
      <c r="D363" s="315" t="s">
        <v>486</v>
      </c>
      <c r="E363" s="316">
        <v>15.281000000000001</v>
      </c>
      <c r="F363" s="317" t="s">
        <v>932</v>
      </c>
    </row>
    <row r="364" spans="1:6" x14ac:dyDescent="0.2">
      <c r="A364" s="313" t="s">
        <v>929</v>
      </c>
      <c r="B364" s="313" t="s">
        <v>930</v>
      </c>
      <c r="C364" s="314" t="s">
        <v>948</v>
      </c>
      <c r="D364" s="315" t="s">
        <v>486</v>
      </c>
      <c r="E364" s="316">
        <v>34.81</v>
      </c>
      <c r="F364" s="317" t="s">
        <v>932</v>
      </c>
    </row>
    <row r="365" spans="1:6" x14ac:dyDescent="0.2">
      <c r="A365" s="313" t="s">
        <v>929</v>
      </c>
      <c r="B365" s="313" t="s">
        <v>930</v>
      </c>
      <c r="C365" s="314" t="s">
        <v>949</v>
      </c>
      <c r="D365" s="315" t="s">
        <v>486</v>
      </c>
      <c r="E365" s="316">
        <v>77.88</v>
      </c>
      <c r="F365" s="317" t="s">
        <v>932</v>
      </c>
    </row>
    <row r="366" spans="1:6" x14ac:dyDescent="0.2">
      <c r="A366" s="313" t="s">
        <v>929</v>
      </c>
      <c r="B366" s="313" t="s">
        <v>930</v>
      </c>
      <c r="C366" s="314" t="s">
        <v>950</v>
      </c>
      <c r="D366" s="315" t="s">
        <v>513</v>
      </c>
      <c r="E366" s="316">
        <v>403.79669999999999</v>
      </c>
      <c r="F366" s="317" t="s">
        <v>932</v>
      </c>
    </row>
    <row r="367" spans="1:6" x14ac:dyDescent="0.2">
      <c r="A367" s="313" t="s">
        <v>929</v>
      </c>
      <c r="B367" s="313" t="s">
        <v>930</v>
      </c>
      <c r="C367" s="314" t="s">
        <v>951</v>
      </c>
      <c r="D367" s="315" t="s">
        <v>513</v>
      </c>
      <c r="E367" s="316">
        <v>36</v>
      </c>
      <c r="F367" s="317" t="s">
        <v>932</v>
      </c>
    </row>
    <row r="368" spans="1:6" x14ac:dyDescent="0.2">
      <c r="A368" s="313" t="s">
        <v>929</v>
      </c>
      <c r="B368" s="313" t="s">
        <v>930</v>
      </c>
      <c r="C368" s="314" t="s">
        <v>952</v>
      </c>
      <c r="D368" s="315" t="s">
        <v>513</v>
      </c>
      <c r="E368" s="316">
        <v>154.875</v>
      </c>
      <c r="F368" s="317" t="s">
        <v>932</v>
      </c>
    </row>
    <row r="369" spans="1:6" x14ac:dyDescent="0.2">
      <c r="A369" s="313" t="s">
        <v>929</v>
      </c>
      <c r="B369" s="313" t="s">
        <v>930</v>
      </c>
      <c r="C369" s="313" t="s">
        <v>953</v>
      </c>
      <c r="D369" s="315" t="s">
        <v>486</v>
      </c>
      <c r="E369" s="318">
        <v>121.54</v>
      </c>
      <c r="F369" s="319" t="s">
        <v>932</v>
      </c>
    </row>
    <row r="370" spans="1:6" ht="18" customHeight="1" x14ac:dyDescent="0.2">
      <c r="A370" s="313" t="s">
        <v>929</v>
      </c>
      <c r="B370" s="313" t="s">
        <v>930</v>
      </c>
      <c r="C370" s="314" t="s">
        <v>954</v>
      </c>
      <c r="D370" s="315" t="s">
        <v>486</v>
      </c>
      <c r="E370" s="316">
        <v>510.04250000000002</v>
      </c>
      <c r="F370" s="317" t="s">
        <v>932</v>
      </c>
    </row>
    <row r="371" spans="1:6" ht="24" x14ac:dyDescent="0.2">
      <c r="A371" s="313" t="s">
        <v>929</v>
      </c>
      <c r="B371" s="313" t="s">
        <v>930</v>
      </c>
      <c r="C371" s="314" t="s">
        <v>955</v>
      </c>
      <c r="D371" s="315" t="s">
        <v>486</v>
      </c>
      <c r="E371" s="316">
        <v>510.04250000000002</v>
      </c>
      <c r="F371" s="317" t="s">
        <v>932</v>
      </c>
    </row>
    <row r="372" spans="1:6" ht="24" x14ac:dyDescent="0.2">
      <c r="A372" s="313" t="s">
        <v>929</v>
      </c>
      <c r="B372" s="313" t="s">
        <v>930</v>
      </c>
      <c r="C372" s="314" t="s">
        <v>956</v>
      </c>
      <c r="D372" s="315" t="s">
        <v>486</v>
      </c>
      <c r="E372" s="316">
        <v>445.214</v>
      </c>
      <c r="F372" s="317" t="s">
        <v>932</v>
      </c>
    </row>
    <row r="373" spans="1:6" ht="24" x14ac:dyDescent="0.2">
      <c r="A373" s="313" t="s">
        <v>929</v>
      </c>
      <c r="B373" s="313" t="s">
        <v>930</v>
      </c>
      <c r="C373" s="314" t="s">
        <v>957</v>
      </c>
      <c r="D373" s="315" t="s">
        <v>486</v>
      </c>
      <c r="E373" s="316">
        <v>445.21409999999997</v>
      </c>
      <c r="F373" s="317" t="s">
        <v>932</v>
      </c>
    </row>
    <row r="374" spans="1:6" ht="21.75" customHeight="1" x14ac:dyDescent="0.2">
      <c r="A374" s="313" t="s">
        <v>929</v>
      </c>
      <c r="B374" s="313" t="s">
        <v>930</v>
      </c>
      <c r="C374" s="314" t="s">
        <v>957</v>
      </c>
      <c r="D374" s="315" t="s">
        <v>486</v>
      </c>
      <c r="E374" s="316">
        <v>437.91</v>
      </c>
      <c r="F374" s="317" t="s">
        <v>932</v>
      </c>
    </row>
    <row r="375" spans="1:6" ht="24" x14ac:dyDescent="0.2">
      <c r="A375" s="313" t="s">
        <v>929</v>
      </c>
      <c r="B375" s="313" t="s">
        <v>930</v>
      </c>
      <c r="C375" s="314" t="s">
        <v>958</v>
      </c>
      <c r="D375" s="315" t="s">
        <v>486</v>
      </c>
      <c r="E375" s="316">
        <v>440.16329999999999</v>
      </c>
      <c r="F375" s="317" t="s">
        <v>932</v>
      </c>
    </row>
    <row r="376" spans="1:6" ht="24" x14ac:dyDescent="0.2">
      <c r="A376" s="313" t="s">
        <v>929</v>
      </c>
      <c r="B376" s="313" t="s">
        <v>930</v>
      </c>
      <c r="C376" s="314" t="s">
        <v>959</v>
      </c>
      <c r="D376" s="315" t="s">
        <v>486</v>
      </c>
      <c r="E376" s="316">
        <v>439.49</v>
      </c>
      <c r="F376" s="317" t="s">
        <v>932</v>
      </c>
    </row>
    <row r="377" spans="1:6" ht="24" x14ac:dyDescent="0.2">
      <c r="A377" s="313" t="s">
        <v>929</v>
      </c>
      <c r="B377" s="313" t="s">
        <v>930</v>
      </c>
      <c r="C377" s="314" t="s">
        <v>960</v>
      </c>
      <c r="D377" s="315" t="s">
        <v>486</v>
      </c>
      <c r="E377" s="316">
        <v>442.005</v>
      </c>
      <c r="F377" s="317" t="s">
        <v>932</v>
      </c>
    </row>
    <row r="378" spans="1:6" ht="24" x14ac:dyDescent="0.2">
      <c r="A378" s="313" t="s">
        <v>929</v>
      </c>
      <c r="B378" s="313" t="s">
        <v>930</v>
      </c>
      <c r="C378" s="314" t="s">
        <v>961</v>
      </c>
      <c r="D378" s="315" t="s">
        <v>486</v>
      </c>
      <c r="E378" s="316">
        <v>439.49</v>
      </c>
      <c r="F378" s="317" t="s">
        <v>932</v>
      </c>
    </row>
    <row r="379" spans="1:6" ht="24" x14ac:dyDescent="0.2">
      <c r="A379" s="313" t="s">
        <v>929</v>
      </c>
      <c r="B379" s="313" t="s">
        <v>930</v>
      </c>
      <c r="C379" s="314" t="s">
        <v>962</v>
      </c>
      <c r="D379" s="315" t="s">
        <v>486</v>
      </c>
      <c r="E379" s="316">
        <v>835.00300000000004</v>
      </c>
      <c r="F379" s="317" t="s">
        <v>932</v>
      </c>
    </row>
    <row r="380" spans="1:6" ht="24" x14ac:dyDescent="0.2">
      <c r="A380" s="313" t="s">
        <v>929</v>
      </c>
      <c r="B380" s="313" t="s">
        <v>930</v>
      </c>
      <c r="C380" s="314" t="s">
        <v>963</v>
      </c>
      <c r="D380" s="315" t="s">
        <v>486</v>
      </c>
      <c r="E380" s="316">
        <v>1110</v>
      </c>
      <c r="F380" s="317" t="s">
        <v>932</v>
      </c>
    </row>
    <row r="381" spans="1:6" ht="24" x14ac:dyDescent="0.2">
      <c r="A381" s="313" t="s">
        <v>929</v>
      </c>
      <c r="B381" s="313" t="s">
        <v>930</v>
      </c>
      <c r="C381" s="314" t="s">
        <v>964</v>
      </c>
      <c r="D381" s="315" t="s">
        <v>486</v>
      </c>
      <c r="E381" s="316">
        <v>932.61249999999995</v>
      </c>
      <c r="F381" s="317" t="s">
        <v>932</v>
      </c>
    </row>
    <row r="382" spans="1:6" ht="24" x14ac:dyDescent="0.2">
      <c r="A382" s="313" t="s">
        <v>929</v>
      </c>
      <c r="B382" s="313" t="s">
        <v>930</v>
      </c>
      <c r="C382" s="314" t="s">
        <v>965</v>
      </c>
      <c r="D382" s="315" t="s">
        <v>486</v>
      </c>
      <c r="E382" s="316">
        <v>932.39</v>
      </c>
      <c r="F382" s="317" t="s">
        <v>932</v>
      </c>
    </row>
    <row r="383" spans="1:6" ht="24" x14ac:dyDescent="0.2">
      <c r="A383" s="313" t="s">
        <v>929</v>
      </c>
      <c r="B383" s="313" t="s">
        <v>930</v>
      </c>
      <c r="C383" s="314" t="s">
        <v>966</v>
      </c>
      <c r="D383" s="315" t="s">
        <v>486</v>
      </c>
      <c r="E383" s="316">
        <v>932.39</v>
      </c>
      <c r="F383" s="317" t="s">
        <v>932</v>
      </c>
    </row>
    <row r="384" spans="1:6" ht="24" x14ac:dyDescent="0.2">
      <c r="A384" s="313" t="s">
        <v>929</v>
      </c>
      <c r="B384" s="313" t="s">
        <v>930</v>
      </c>
      <c r="C384" s="314" t="s">
        <v>967</v>
      </c>
      <c r="D384" s="315" t="s">
        <v>486</v>
      </c>
      <c r="E384" s="316">
        <v>1015</v>
      </c>
      <c r="F384" s="317" t="s">
        <v>932</v>
      </c>
    </row>
    <row r="385" spans="1:6" ht="24" x14ac:dyDescent="0.2">
      <c r="A385" s="313" t="s">
        <v>929</v>
      </c>
      <c r="B385" s="313" t="s">
        <v>930</v>
      </c>
      <c r="C385" s="314" t="s">
        <v>968</v>
      </c>
      <c r="D385" s="315" t="s">
        <v>486</v>
      </c>
      <c r="E385" s="316">
        <v>927.75</v>
      </c>
      <c r="F385" s="317" t="s">
        <v>932</v>
      </c>
    </row>
    <row r="386" spans="1:6" ht="24" x14ac:dyDescent="0.2">
      <c r="A386" s="313" t="s">
        <v>929</v>
      </c>
      <c r="B386" s="313" t="s">
        <v>930</v>
      </c>
      <c r="C386" s="314" t="s">
        <v>969</v>
      </c>
      <c r="D386" s="315" t="s">
        <v>486</v>
      </c>
      <c r="E386" s="316">
        <v>922.77329999999995</v>
      </c>
      <c r="F386" s="317" t="s">
        <v>932</v>
      </c>
    </row>
    <row r="387" spans="1:6" ht="24" x14ac:dyDescent="0.2">
      <c r="A387" s="313" t="s">
        <v>929</v>
      </c>
      <c r="B387" s="313" t="s">
        <v>930</v>
      </c>
      <c r="C387" s="314" t="s">
        <v>970</v>
      </c>
      <c r="D387" s="315" t="s">
        <v>486</v>
      </c>
      <c r="E387" s="316">
        <v>929.53330000000005</v>
      </c>
      <c r="F387" s="317" t="s">
        <v>932</v>
      </c>
    </row>
    <row r="388" spans="1:6" ht="24" x14ac:dyDescent="0.2">
      <c r="A388" s="313" t="s">
        <v>929</v>
      </c>
      <c r="B388" s="313" t="s">
        <v>930</v>
      </c>
      <c r="C388" s="314" t="s">
        <v>971</v>
      </c>
      <c r="D388" s="315" t="s">
        <v>486</v>
      </c>
      <c r="E388" s="316">
        <v>885</v>
      </c>
      <c r="F388" s="317" t="s">
        <v>932</v>
      </c>
    </row>
    <row r="389" spans="1:6" ht="24" x14ac:dyDescent="0.2">
      <c r="A389" s="313" t="s">
        <v>929</v>
      </c>
      <c r="B389" s="313" t="s">
        <v>930</v>
      </c>
      <c r="C389" s="314" t="s">
        <v>972</v>
      </c>
      <c r="D389" s="315" t="s">
        <v>486</v>
      </c>
      <c r="E389" s="316">
        <v>1017.5025000000001</v>
      </c>
      <c r="F389" s="317" t="s">
        <v>932</v>
      </c>
    </row>
    <row r="390" spans="1:6" ht="24" x14ac:dyDescent="0.2">
      <c r="A390" s="313" t="s">
        <v>929</v>
      </c>
      <c r="B390" s="313" t="s">
        <v>930</v>
      </c>
      <c r="C390" s="314" t="s">
        <v>973</v>
      </c>
      <c r="D390" s="315" t="s">
        <v>486</v>
      </c>
      <c r="E390" s="316">
        <v>2700.0052000000001</v>
      </c>
      <c r="F390" s="317" t="s">
        <v>932</v>
      </c>
    </row>
    <row r="391" spans="1:6" ht="24" x14ac:dyDescent="0.2">
      <c r="A391" s="313" t="s">
        <v>929</v>
      </c>
      <c r="B391" s="313" t="s">
        <v>930</v>
      </c>
      <c r="C391" s="314" t="s">
        <v>974</v>
      </c>
      <c r="D391" s="315" t="s">
        <v>486</v>
      </c>
      <c r="E391" s="316">
        <v>2799.9985000000001</v>
      </c>
      <c r="F391" s="317" t="s">
        <v>932</v>
      </c>
    </row>
    <row r="392" spans="1:6" ht="24" x14ac:dyDescent="0.2">
      <c r="A392" s="313" t="s">
        <v>929</v>
      </c>
      <c r="B392" s="313" t="s">
        <v>930</v>
      </c>
      <c r="C392" s="314" t="s">
        <v>975</v>
      </c>
      <c r="D392" s="315" t="s">
        <v>486</v>
      </c>
      <c r="E392" s="316">
        <v>2149.9960000000001</v>
      </c>
      <c r="F392" s="317" t="s">
        <v>932</v>
      </c>
    </row>
    <row r="393" spans="1:6" ht="24" x14ac:dyDescent="0.2">
      <c r="A393" s="313" t="s">
        <v>929</v>
      </c>
      <c r="B393" s="313" t="s">
        <v>930</v>
      </c>
      <c r="C393" s="314" t="s">
        <v>976</v>
      </c>
      <c r="D393" s="315" t="s">
        <v>486</v>
      </c>
      <c r="E393" s="316">
        <v>3650</v>
      </c>
      <c r="F393" s="317" t="s">
        <v>932</v>
      </c>
    </row>
    <row r="394" spans="1:6" ht="14.1" customHeight="1" x14ac:dyDescent="0.2">
      <c r="A394" s="313" t="s">
        <v>929</v>
      </c>
      <c r="B394" s="313" t="s">
        <v>930</v>
      </c>
      <c r="C394" s="314" t="s">
        <v>977</v>
      </c>
      <c r="D394" s="315" t="s">
        <v>486</v>
      </c>
      <c r="E394" s="316">
        <v>30.68</v>
      </c>
      <c r="F394" s="317" t="s">
        <v>932</v>
      </c>
    </row>
    <row r="395" spans="1:6" ht="24" x14ac:dyDescent="0.2">
      <c r="A395" s="313" t="s">
        <v>929</v>
      </c>
      <c r="B395" s="313" t="s">
        <v>930</v>
      </c>
      <c r="C395" s="314" t="s">
        <v>978</v>
      </c>
      <c r="D395" s="315" t="s">
        <v>486</v>
      </c>
      <c r="E395" s="316">
        <v>5039.8509999999997</v>
      </c>
      <c r="F395" s="317" t="s">
        <v>932</v>
      </c>
    </row>
    <row r="396" spans="1:6" ht="24" x14ac:dyDescent="0.2">
      <c r="A396" s="313" t="s">
        <v>929</v>
      </c>
      <c r="B396" s="313" t="s">
        <v>930</v>
      </c>
      <c r="C396" s="314" t="s">
        <v>979</v>
      </c>
      <c r="D396" s="315" t="s">
        <v>486</v>
      </c>
      <c r="E396" s="316">
        <v>2700.0050000000001</v>
      </c>
      <c r="F396" s="317" t="s">
        <v>932</v>
      </c>
    </row>
    <row r="397" spans="1:6" x14ac:dyDescent="0.2">
      <c r="A397" s="313" t="s">
        <v>929</v>
      </c>
      <c r="B397" s="313" t="s">
        <v>930</v>
      </c>
      <c r="C397" s="314" t="s">
        <v>980</v>
      </c>
      <c r="D397" s="315" t="s">
        <v>486</v>
      </c>
      <c r="E397" s="316">
        <v>9.9946000000000002</v>
      </c>
      <c r="F397" s="317" t="s">
        <v>932</v>
      </c>
    </row>
    <row r="398" spans="1:6" ht="24.75" customHeight="1" x14ac:dyDescent="0.2">
      <c r="A398" s="313" t="s">
        <v>929</v>
      </c>
      <c r="B398" s="313" t="s">
        <v>930</v>
      </c>
      <c r="C398" s="314" t="s">
        <v>981</v>
      </c>
      <c r="D398" s="315" t="s">
        <v>486</v>
      </c>
      <c r="E398" s="316">
        <v>35.4</v>
      </c>
      <c r="F398" s="317" t="s">
        <v>932</v>
      </c>
    </row>
    <row r="399" spans="1:6" ht="24" x14ac:dyDescent="0.2">
      <c r="A399" s="313" t="s">
        <v>929</v>
      </c>
      <c r="B399" s="313" t="s">
        <v>930</v>
      </c>
      <c r="C399" s="314" t="s">
        <v>982</v>
      </c>
      <c r="D399" s="315" t="s">
        <v>486</v>
      </c>
      <c r="E399" s="316">
        <v>1184.72</v>
      </c>
      <c r="F399" s="317" t="s">
        <v>932</v>
      </c>
    </row>
    <row r="400" spans="1:6" ht="24" x14ac:dyDescent="0.2">
      <c r="A400" s="313" t="s">
        <v>929</v>
      </c>
      <c r="B400" s="313" t="s">
        <v>930</v>
      </c>
      <c r="C400" s="314" t="s">
        <v>983</v>
      </c>
      <c r="D400" s="315" t="s">
        <v>486</v>
      </c>
      <c r="E400" s="316">
        <v>2265.6</v>
      </c>
      <c r="F400" s="317" t="s">
        <v>932</v>
      </c>
    </row>
    <row r="401" spans="1:6" x14ac:dyDescent="0.2">
      <c r="A401" s="313" t="s">
        <v>929</v>
      </c>
      <c r="B401" s="313" t="s">
        <v>930</v>
      </c>
      <c r="C401" s="314" t="s">
        <v>984</v>
      </c>
      <c r="D401" s="315" t="s">
        <v>486</v>
      </c>
      <c r="E401" s="316">
        <v>13.3222</v>
      </c>
      <c r="F401" s="317" t="s">
        <v>932</v>
      </c>
    </row>
    <row r="402" spans="1:6" x14ac:dyDescent="0.2">
      <c r="A402" s="313" t="s">
        <v>929</v>
      </c>
      <c r="B402" s="313" t="s">
        <v>930</v>
      </c>
      <c r="C402" s="314" t="s">
        <v>985</v>
      </c>
      <c r="D402" s="315" t="s">
        <v>486</v>
      </c>
      <c r="E402" s="316">
        <v>107.675</v>
      </c>
      <c r="F402" s="317" t="s">
        <v>932</v>
      </c>
    </row>
    <row r="403" spans="1:6" ht="21.75" customHeight="1" x14ac:dyDescent="0.2">
      <c r="A403" s="313" t="s">
        <v>929</v>
      </c>
      <c r="B403" s="313" t="s">
        <v>930</v>
      </c>
      <c r="C403" s="314" t="s">
        <v>986</v>
      </c>
      <c r="D403" s="315" t="s">
        <v>486</v>
      </c>
      <c r="E403" s="316">
        <v>21.771000000000001</v>
      </c>
      <c r="F403" s="317" t="s">
        <v>932</v>
      </c>
    </row>
    <row r="404" spans="1:6" x14ac:dyDescent="0.2">
      <c r="A404" s="313" t="s">
        <v>929</v>
      </c>
      <c r="B404" s="313" t="s">
        <v>930</v>
      </c>
      <c r="C404" s="314" t="s">
        <v>987</v>
      </c>
      <c r="D404" s="315" t="s">
        <v>486</v>
      </c>
      <c r="E404" s="316">
        <v>7.8470000000000004</v>
      </c>
      <c r="F404" s="317" t="s">
        <v>932</v>
      </c>
    </row>
    <row r="405" spans="1:6" ht="24" x14ac:dyDescent="0.2">
      <c r="A405" s="313" t="s">
        <v>929</v>
      </c>
      <c r="B405" s="313" t="s">
        <v>930</v>
      </c>
      <c r="C405" s="314" t="s">
        <v>988</v>
      </c>
      <c r="D405" s="315" t="s">
        <v>486</v>
      </c>
      <c r="E405" s="316">
        <v>885.4</v>
      </c>
      <c r="F405" s="317" t="s">
        <v>932</v>
      </c>
    </row>
    <row r="406" spans="1:6" ht="24" x14ac:dyDescent="0.2">
      <c r="A406" s="313" t="s">
        <v>929</v>
      </c>
      <c r="B406" s="313" t="s">
        <v>930</v>
      </c>
      <c r="C406" s="314" t="s">
        <v>989</v>
      </c>
      <c r="D406" s="315" t="s">
        <v>486</v>
      </c>
      <c r="E406" s="316">
        <v>880.95249999999999</v>
      </c>
      <c r="F406" s="317" t="s">
        <v>932</v>
      </c>
    </row>
    <row r="407" spans="1:6" ht="24" x14ac:dyDescent="0.2">
      <c r="A407" s="313" t="s">
        <v>929</v>
      </c>
      <c r="B407" s="313" t="s">
        <v>930</v>
      </c>
      <c r="C407" s="314" t="s">
        <v>990</v>
      </c>
      <c r="D407" s="315" t="s">
        <v>486</v>
      </c>
      <c r="E407" s="316">
        <v>889.42600000000004</v>
      </c>
      <c r="F407" s="317" t="s">
        <v>932</v>
      </c>
    </row>
    <row r="408" spans="1:6" x14ac:dyDescent="0.2">
      <c r="A408" s="313" t="s">
        <v>929</v>
      </c>
      <c r="B408" s="313" t="s">
        <v>930</v>
      </c>
      <c r="C408" s="314" t="s">
        <v>991</v>
      </c>
      <c r="D408" s="315" t="s">
        <v>486</v>
      </c>
      <c r="E408" s="316">
        <v>20.001000000000001</v>
      </c>
      <c r="F408" s="317" t="s">
        <v>932</v>
      </c>
    </row>
    <row r="409" spans="1:6" ht="15.95" customHeight="1" x14ac:dyDescent="0.2">
      <c r="A409" s="313" t="s">
        <v>929</v>
      </c>
      <c r="B409" s="313" t="s">
        <v>930</v>
      </c>
      <c r="C409" s="317" t="s">
        <v>992</v>
      </c>
      <c r="D409" s="315" t="s">
        <v>486</v>
      </c>
      <c r="E409" s="320">
        <v>5750.01</v>
      </c>
      <c r="F409" s="317" t="s">
        <v>932</v>
      </c>
    </row>
    <row r="410" spans="1:6" ht="24" x14ac:dyDescent="0.2">
      <c r="A410" s="313" t="s">
        <v>929</v>
      </c>
      <c r="B410" s="313" t="s">
        <v>930</v>
      </c>
      <c r="C410" s="314" t="s">
        <v>993</v>
      </c>
      <c r="D410" s="315" t="s">
        <v>486</v>
      </c>
      <c r="E410" s="316">
        <v>4500.0006000000003</v>
      </c>
      <c r="F410" s="317" t="s">
        <v>932</v>
      </c>
    </row>
    <row r="411" spans="1:6" x14ac:dyDescent="0.2">
      <c r="A411" s="313" t="s">
        <v>929</v>
      </c>
      <c r="B411" s="313" t="s">
        <v>930</v>
      </c>
      <c r="C411" s="314" t="s">
        <v>994</v>
      </c>
      <c r="D411" s="315" t="s">
        <v>884</v>
      </c>
      <c r="E411" s="316">
        <v>206.5</v>
      </c>
      <c r="F411" s="317" t="s">
        <v>932</v>
      </c>
    </row>
    <row r="412" spans="1:6" x14ac:dyDescent="0.2">
      <c r="A412" s="313" t="s">
        <v>929</v>
      </c>
      <c r="B412" s="313" t="s">
        <v>930</v>
      </c>
      <c r="C412" s="314" t="s">
        <v>995</v>
      </c>
      <c r="D412" s="315" t="s">
        <v>486</v>
      </c>
      <c r="E412" s="316">
        <v>144.9984</v>
      </c>
      <c r="F412" s="317" t="s">
        <v>932</v>
      </c>
    </row>
    <row r="413" spans="1:6" x14ac:dyDescent="0.2">
      <c r="A413" s="313" t="s">
        <v>929</v>
      </c>
      <c r="B413" s="313" t="s">
        <v>930</v>
      </c>
      <c r="C413" s="314" t="s">
        <v>996</v>
      </c>
      <c r="D413" s="315" t="s">
        <v>486</v>
      </c>
      <c r="E413" s="316">
        <v>1407.74</v>
      </c>
      <c r="F413" s="317" t="s">
        <v>932</v>
      </c>
    </row>
    <row r="414" spans="1:6" x14ac:dyDescent="0.2">
      <c r="A414" s="313" t="s">
        <v>929</v>
      </c>
      <c r="B414" s="313" t="s">
        <v>930</v>
      </c>
      <c r="C414" s="314" t="s">
        <v>997</v>
      </c>
      <c r="D414" s="315" t="s">
        <v>513</v>
      </c>
      <c r="E414" s="316">
        <v>71.98</v>
      </c>
      <c r="F414" s="317" t="s">
        <v>932</v>
      </c>
    </row>
    <row r="415" spans="1:6" x14ac:dyDescent="0.2">
      <c r="A415" s="313" t="s">
        <v>929</v>
      </c>
      <c r="B415" s="313" t="s">
        <v>930</v>
      </c>
      <c r="C415" s="314" t="s">
        <v>998</v>
      </c>
      <c r="D415" s="315" t="s">
        <v>486</v>
      </c>
      <c r="E415" s="316">
        <v>55</v>
      </c>
      <c r="F415" s="317" t="s">
        <v>932</v>
      </c>
    </row>
    <row r="416" spans="1:6" x14ac:dyDescent="0.2">
      <c r="A416" s="313" t="s">
        <v>929</v>
      </c>
      <c r="B416" s="313" t="s">
        <v>930</v>
      </c>
      <c r="C416" s="314" t="s">
        <v>999</v>
      </c>
      <c r="D416" s="315" t="s">
        <v>486</v>
      </c>
      <c r="E416" s="316">
        <v>55</v>
      </c>
      <c r="F416" s="317" t="s">
        <v>932</v>
      </c>
    </row>
    <row r="417" spans="1:6" x14ac:dyDescent="0.2">
      <c r="A417" s="313" t="s">
        <v>929</v>
      </c>
      <c r="B417" s="313" t="s">
        <v>930</v>
      </c>
      <c r="C417" s="314" t="s">
        <v>1000</v>
      </c>
      <c r="D417" s="315" t="s">
        <v>884</v>
      </c>
      <c r="E417" s="316">
        <v>72.5</v>
      </c>
      <c r="F417" s="317" t="s">
        <v>932</v>
      </c>
    </row>
    <row r="418" spans="1:6" x14ac:dyDescent="0.2">
      <c r="A418" s="313" t="s">
        <v>929</v>
      </c>
      <c r="B418" s="313" t="s">
        <v>930</v>
      </c>
      <c r="C418" s="314" t="s">
        <v>1001</v>
      </c>
      <c r="D418" s="315" t="s">
        <v>486</v>
      </c>
      <c r="E418" s="316">
        <v>50</v>
      </c>
      <c r="F418" s="317" t="s">
        <v>932</v>
      </c>
    </row>
    <row r="419" spans="1:6" x14ac:dyDescent="0.2">
      <c r="A419" s="313" t="s">
        <v>929</v>
      </c>
      <c r="B419" s="313" t="s">
        <v>930</v>
      </c>
      <c r="C419" s="314" t="s">
        <v>1002</v>
      </c>
      <c r="D419" s="315" t="s">
        <v>486</v>
      </c>
      <c r="E419" s="316">
        <v>1121</v>
      </c>
      <c r="F419" s="317" t="s">
        <v>932</v>
      </c>
    </row>
    <row r="420" spans="1:6" x14ac:dyDescent="0.2">
      <c r="A420" s="313" t="s">
        <v>929</v>
      </c>
      <c r="B420" s="313" t="s">
        <v>930</v>
      </c>
      <c r="C420" s="314" t="s">
        <v>1003</v>
      </c>
      <c r="D420" s="315" t="s">
        <v>486</v>
      </c>
      <c r="E420" s="316">
        <v>254.99799999999999</v>
      </c>
      <c r="F420" s="317" t="s">
        <v>932</v>
      </c>
    </row>
    <row r="421" spans="1:6" x14ac:dyDescent="0.2">
      <c r="A421" s="313" t="s">
        <v>929</v>
      </c>
      <c r="B421" s="313" t="s">
        <v>930</v>
      </c>
      <c r="C421" s="314" t="s">
        <v>1003</v>
      </c>
      <c r="D421" s="315" t="s">
        <v>486</v>
      </c>
      <c r="E421" s="316">
        <v>365.8</v>
      </c>
      <c r="F421" s="317" t="s">
        <v>932</v>
      </c>
    </row>
    <row r="422" spans="1:6" x14ac:dyDescent="0.2">
      <c r="A422" s="313" t="s">
        <v>929</v>
      </c>
      <c r="B422" s="313" t="s">
        <v>930</v>
      </c>
      <c r="C422" s="317" t="s">
        <v>1004</v>
      </c>
      <c r="D422" s="315" t="s">
        <v>486</v>
      </c>
      <c r="E422" s="320">
        <v>498.99799999999999</v>
      </c>
      <c r="F422" s="317" t="s">
        <v>932</v>
      </c>
    </row>
    <row r="423" spans="1:6" ht="24" x14ac:dyDescent="0.2">
      <c r="A423" s="313" t="s">
        <v>929</v>
      </c>
      <c r="B423" s="313" t="s">
        <v>930</v>
      </c>
      <c r="C423" s="314" t="s">
        <v>1005</v>
      </c>
      <c r="D423" s="315" t="s">
        <v>486</v>
      </c>
      <c r="E423" s="316">
        <v>10.9976</v>
      </c>
      <c r="F423" s="317" t="s">
        <v>932</v>
      </c>
    </row>
    <row r="424" spans="1:6" ht="24" x14ac:dyDescent="0.2">
      <c r="A424" s="313" t="s">
        <v>929</v>
      </c>
      <c r="B424" s="313" t="s">
        <v>930</v>
      </c>
      <c r="C424" s="314" t="s">
        <v>1006</v>
      </c>
      <c r="D424" s="315" t="s">
        <v>486</v>
      </c>
      <c r="E424" s="316">
        <v>53.1</v>
      </c>
      <c r="F424" s="317" t="s">
        <v>932</v>
      </c>
    </row>
    <row r="425" spans="1:6" ht="24" x14ac:dyDescent="0.2">
      <c r="A425" s="313" t="s">
        <v>929</v>
      </c>
      <c r="B425" s="313" t="s">
        <v>930</v>
      </c>
      <c r="C425" s="314" t="s">
        <v>1007</v>
      </c>
      <c r="D425" s="315" t="s">
        <v>486</v>
      </c>
      <c r="E425" s="316">
        <v>916.505</v>
      </c>
      <c r="F425" s="317" t="s">
        <v>932</v>
      </c>
    </row>
    <row r="426" spans="1:6" ht="24" x14ac:dyDescent="0.2">
      <c r="A426" s="313" t="s">
        <v>929</v>
      </c>
      <c r="B426" s="313" t="s">
        <v>930</v>
      </c>
      <c r="C426" s="314" t="s">
        <v>1008</v>
      </c>
      <c r="D426" s="315" t="s">
        <v>486</v>
      </c>
      <c r="E426" s="316">
        <v>5015</v>
      </c>
      <c r="F426" s="317" t="s">
        <v>932</v>
      </c>
    </row>
    <row r="427" spans="1:6" ht="24" x14ac:dyDescent="0.2">
      <c r="A427" s="313" t="s">
        <v>929</v>
      </c>
      <c r="B427" s="313" t="s">
        <v>930</v>
      </c>
      <c r="C427" s="314" t="s">
        <v>1009</v>
      </c>
      <c r="D427" s="315" t="s">
        <v>486</v>
      </c>
      <c r="E427" s="316">
        <v>10584.6</v>
      </c>
      <c r="F427" s="317" t="s">
        <v>932</v>
      </c>
    </row>
    <row r="428" spans="1:6" x14ac:dyDescent="0.2">
      <c r="A428" s="313" t="s">
        <v>929</v>
      </c>
      <c r="B428" s="313" t="s">
        <v>930</v>
      </c>
      <c r="C428" s="314" t="s">
        <v>1010</v>
      </c>
      <c r="D428" s="315" t="s">
        <v>486</v>
      </c>
      <c r="E428" s="316">
        <v>8.85</v>
      </c>
      <c r="F428" s="317" t="s">
        <v>932</v>
      </c>
    </row>
    <row r="429" spans="1:6" x14ac:dyDescent="0.2">
      <c r="A429" s="313" t="s">
        <v>929</v>
      </c>
      <c r="B429" s="313" t="s">
        <v>930</v>
      </c>
      <c r="C429" s="314" t="s">
        <v>1011</v>
      </c>
      <c r="D429" s="315" t="s">
        <v>486</v>
      </c>
      <c r="E429" s="316">
        <v>26.55</v>
      </c>
      <c r="F429" s="317" t="s">
        <v>932</v>
      </c>
    </row>
    <row r="430" spans="1:6" x14ac:dyDescent="0.2">
      <c r="A430" s="313" t="s">
        <v>929</v>
      </c>
      <c r="B430" s="313" t="s">
        <v>930</v>
      </c>
      <c r="C430" s="314" t="s">
        <v>1012</v>
      </c>
      <c r="D430" s="315" t="s">
        <v>486</v>
      </c>
      <c r="E430" s="316">
        <v>71.98</v>
      </c>
      <c r="F430" s="317" t="s">
        <v>932</v>
      </c>
    </row>
    <row r="431" spans="1:6" x14ac:dyDescent="0.2">
      <c r="A431" s="313" t="s">
        <v>929</v>
      </c>
      <c r="B431" s="313" t="s">
        <v>930</v>
      </c>
      <c r="C431" s="314" t="s">
        <v>1013</v>
      </c>
      <c r="D431" s="315" t="s">
        <v>486</v>
      </c>
      <c r="E431" s="316">
        <v>278.77499999999998</v>
      </c>
      <c r="F431" s="317" t="s">
        <v>932</v>
      </c>
    </row>
    <row r="432" spans="1:6" x14ac:dyDescent="0.2">
      <c r="A432" s="313" t="s">
        <v>929</v>
      </c>
      <c r="B432" s="313" t="s">
        <v>930</v>
      </c>
      <c r="C432" s="314" t="s">
        <v>1014</v>
      </c>
      <c r="D432" s="315" t="s">
        <v>486</v>
      </c>
      <c r="E432" s="316">
        <v>32.001600000000003</v>
      </c>
      <c r="F432" s="317" t="s">
        <v>932</v>
      </c>
    </row>
    <row r="433" spans="1:6" x14ac:dyDescent="0.2">
      <c r="A433" s="313" t="s">
        <v>929</v>
      </c>
      <c r="B433" s="313" t="s">
        <v>930</v>
      </c>
      <c r="C433" s="314" t="s">
        <v>1015</v>
      </c>
      <c r="D433" s="315" t="s">
        <v>486</v>
      </c>
      <c r="E433" s="316">
        <v>33.04</v>
      </c>
      <c r="F433" s="317" t="s">
        <v>932</v>
      </c>
    </row>
    <row r="434" spans="1:6" x14ac:dyDescent="0.2">
      <c r="A434" s="313" t="s">
        <v>929</v>
      </c>
      <c r="B434" s="313" t="s">
        <v>930</v>
      </c>
      <c r="C434" s="314" t="s">
        <v>1016</v>
      </c>
      <c r="D434" s="315" t="s">
        <v>486</v>
      </c>
      <c r="E434" s="316">
        <v>24.78</v>
      </c>
      <c r="F434" s="317" t="s">
        <v>932</v>
      </c>
    </row>
    <row r="435" spans="1:6" x14ac:dyDescent="0.2">
      <c r="A435" s="313" t="s">
        <v>929</v>
      </c>
      <c r="B435" s="313" t="s">
        <v>930</v>
      </c>
      <c r="C435" s="314" t="s">
        <v>1017</v>
      </c>
      <c r="D435" s="315" t="s">
        <v>486</v>
      </c>
      <c r="E435" s="316">
        <v>21.24</v>
      </c>
      <c r="F435" s="317" t="s">
        <v>932</v>
      </c>
    </row>
    <row r="436" spans="1:6" ht="24" x14ac:dyDescent="0.2">
      <c r="A436" s="313" t="s">
        <v>929</v>
      </c>
      <c r="B436" s="313" t="s">
        <v>930</v>
      </c>
      <c r="C436" s="314" t="s">
        <v>1018</v>
      </c>
      <c r="D436" s="315" t="s">
        <v>486</v>
      </c>
      <c r="E436" s="316">
        <v>8379.4282999999996</v>
      </c>
      <c r="F436" s="317" t="s">
        <v>932</v>
      </c>
    </row>
    <row r="437" spans="1:6" ht="24" x14ac:dyDescent="0.2">
      <c r="A437" s="313" t="s">
        <v>929</v>
      </c>
      <c r="B437" s="313" t="s">
        <v>930</v>
      </c>
      <c r="C437" s="314" t="s">
        <v>1019</v>
      </c>
      <c r="D437" s="315" t="s">
        <v>486</v>
      </c>
      <c r="E437" s="316">
        <v>3100.0016999999998</v>
      </c>
      <c r="F437" s="317" t="s">
        <v>932</v>
      </c>
    </row>
    <row r="438" spans="1:6" ht="24" x14ac:dyDescent="0.2">
      <c r="A438" s="313" t="s">
        <v>929</v>
      </c>
      <c r="B438" s="313" t="s">
        <v>930</v>
      </c>
      <c r="C438" s="314" t="s">
        <v>1020</v>
      </c>
      <c r="D438" s="315" t="s">
        <v>486</v>
      </c>
      <c r="E438" s="316">
        <v>7601.18</v>
      </c>
      <c r="F438" s="317" t="s">
        <v>932</v>
      </c>
    </row>
    <row r="439" spans="1:6" x14ac:dyDescent="0.2">
      <c r="A439" s="313" t="s">
        <v>929</v>
      </c>
      <c r="B439" s="313" t="s">
        <v>930</v>
      </c>
      <c r="C439" s="314" t="s">
        <v>1021</v>
      </c>
      <c r="D439" s="315" t="s">
        <v>486</v>
      </c>
      <c r="E439" s="316">
        <v>5.31</v>
      </c>
      <c r="F439" s="317" t="s">
        <v>932</v>
      </c>
    </row>
    <row r="440" spans="1:6" x14ac:dyDescent="0.2">
      <c r="A440" s="313" t="s">
        <v>929</v>
      </c>
      <c r="B440" s="313" t="s">
        <v>930</v>
      </c>
      <c r="C440" s="314" t="s">
        <v>1022</v>
      </c>
      <c r="D440" s="315" t="s">
        <v>486</v>
      </c>
      <c r="E440" s="316">
        <v>9.6760000000000002</v>
      </c>
      <c r="F440" s="317" t="s">
        <v>932</v>
      </c>
    </row>
    <row r="441" spans="1:6" x14ac:dyDescent="0.2">
      <c r="A441" s="313" t="s">
        <v>929</v>
      </c>
      <c r="B441" s="313" t="s">
        <v>930</v>
      </c>
      <c r="C441" s="314" t="s">
        <v>1023</v>
      </c>
      <c r="D441" s="315" t="s">
        <v>486</v>
      </c>
      <c r="E441" s="316">
        <v>25.924600000000002</v>
      </c>
      <c r="F441" s="317" t="s">
        <v>932</v>
      </c>
    </row>
    <row r="442" spans="1:6" x14ac:dyDescent="0.2">
      <c r="A442" s="313" t="s">
        <v>929</v>
      </c>
      <c r="B442" s="313" t="s">
        <v>930</v>
      </c>
      <c r="C442" s="314" t="s">
        <v>1024</v>
      </c>
      <c r="D442" s="315" t="s">
        <v>486</v>
      </c>
      <c r="E442" s="316">
        <v>4163.9250000000002</v>
      </c>
      <c r="F442" s="317" t="s">
        <v>932</v>
      </c>
    </row>
    <row r="443" spans="1:6" x14ac:dyDescent="0.2">
      <c r="A443" s="313" t="s">
        <v>929</v>
      </c>
      <c r="B443" s="313" t="s">
        <v>930</v>
      </c>
      <c r="C443" s="314" t="s">
        <v>1025</v>
      </c>
      <c r="D443" s="315" t="s">
        <v>486</v>
      </c>
      <c r="E443" s="316">
        <v>15.34</v>
      </c>
      <c r="F443" s="317" t="s">
        <v>932</v>
      </c>
    </row>
    <row r="444" spans="1:6" x14ac:dyDescent="0.2">
      <c r="A444" s="313" t="s">
        <v>929</v>
      </c>
      <c r="B444" s="313" t="s">
        <v>930</v>
      </c>
      <c r="C444" s="314" t="s">
        <v>1026</v>
      </c>
      <c r="D444" s="315" t="s">
        <v>486</v>
      </c>
      <c r="E444" s="316">
        <v>788.24</v>
      </c>
      <c r="F444" s="317" t="s">
        <v>932</v>
      </c>
    </row>
    <row r="445" spans="1:6" x14ac:dyDescent="0.2">
      <c r="A445" s="313" t="s">
        <v>929</v>
      </c>
      <c r="B445" s="313" t="s">
        <v>930</v>
      </c>
      <c r="C445" s="313" t="s">
        <v>1027</v>
      </c>
      <c r="D445" s="315" t="s">
        <v>486</v>
      </c>
      <c r="E445" s="318">
        <v>1888</v>
      </c>
      <c r="F445" s="319" t="s">
        <v>932</v>
      </c>
    </row>
    <row r="446" spans="1:6" x14ac:dyDescent="0.2">
      <c r="A446" s="313" t="s">
        <v>929</v>
      </c>
      <c r="B446" s="313" t="s">
        <v>930</v>
      </c>
      <c r="C446" s="313" t="s">
        <v>1028</v>
      </c>
      <c r="D446" s="315" t="s">
        <v>486</v>
      </c>
      <c r="E446" s="318">
        <v>1888</v>
      </c>
      <c r="F446" s="319" t="s">
        <v>932</v>
      </c>
    </row>
    <row r="447" spans="1:6" x14ac:dyDescent="0.2">
      <c r="A447" s="313" t="s">
        <v>929</v>
      </c>
      <c r="B447" s="313" t="s">
        <v>930</v>
      </c>
      <c r="C447" s="313" t="s">
        <v>1029</v>
      </c>
      <c r="D447" s="315" t="s">
        <v>486</v>
      </c>
      <c r="E447" s="318">
        <v>1858.5</v>
      </c>
      <c r="F447" s="319" t="s">
        <v>932</v>
      </c>
    </row>
    <row r="448" spans="1:6" x14ac:dyDescent="0.2">
      <c r="A448" s="313" t="s">
        <v>929</v>
      </c>
      <c r="B448" s="313" t="s">
        <v>930</v>
      </c>
      <c r="C448" s="314" t="s">
        <v>1030</v>
      </c>
      <c r="D448" s="315" t="s">
        <v>513</v>
      </c>
      <c r="E448" s="316">
        <v>27.14</v>
      </c>
      <c r="F448" s="317" t="s">
        <v>932</v>
      </c>
    </row>
    <row r="449" spans="1:6" x14ac:dyDescent="0.2">
      <c r="A449" s="313" t="s">
        <v>929</v>
      </c>
      <c r="B449" s="313" t="s">
        <v>930</v>
      </c>
      <c r="C449" s="314" t="s">
        <v>1031</v>
      </c>
      <c r="D449" s="315" t="s">
        <v>486</v>
      </c>
      <c r="E449" s="316">
        <v>33.4176</v>
      </c>
      <c r="F449" s="317" t="s">
        <v>932</v>
      </c>
    </row>
    <row r="450" spans="1:6" x14ac:dyDescent="0.2">
      <c r="A450" s="313" t="s">
        <v>929</v>
      </c>
      <c r="B450" s="313" t="s">
        <v>930</v>
      </c>
      <c r="C450" s="314" t="s">
        <v>1032</v>
      </c>
      <c r="D450" s="315" t="s">
        <v>486</v>
      </c>
      <c r="E450" s="316">
        <v>46.999499999999998</v>
      </c>
      <c r="F450" s="317" t="s">
        <v>932</v>
      </c>
    </row>
    <row r="451" spans="1:6" x14ac:dyDescent="0.2">
      <c r="A451" s="313" t="s">
        <v>929</v>
      </c>
      <c r="B451" s="313" t="s">
        <v>930</v>
      </c>
      <c r="C451" s="314" t="s">
        <v>1033</v>
      </c>
      <c r="D451" s="315" t="s">
        <v>486</v>
      </c>
      <c r="E451" s="316">
        <v>49.206000000000003</v>
      </c>
      <c r="F451" s="317" t="s">
        <v>932</v>
      </c>
    </row>
    <row r="452" spans="1:6" x14ac:dyDescent="0.2">
      <c r="A452" s="313" t="s">
        <v>929</v>
      </c>
      <c r="B452" s="313" t="s">
        <v>930</v>
      </c>
      <c r="C452" s="314" t="s">
        <v>1034</v>
      </c>
      <c r="D452" s="315" t="s">
        <v>486</v>
      </c>
      <c r="E452" s="316">
        <v>619.5</v>
      </c>
      <c r="F452" s="317" t="s">
        <v>932</v>
      </c>
    </row>
    <row r="453" spans="1:6" ht="18" customHeight="1" x14ac:dyDescent="0.2">
      <c r="A453" s="313" t="s">
        <v>929</v>
      </c>
      <c r="B453" s="313" t="s">
        <v>930</v>
      </c>
      <c r="C453" s="314" t="s">
        <v>1035</v>
      </c>
      <c r="D453" s="315" t="s">
        <v>486</v>
      </c>
      <c r="E453" s="316">
        <v>49.607300000000002</v>
      </c>
      <c r="F453" s="317" t="s">
        <v>932</v>
      </c>
    </row>
    <row r="454" spans="1:6" x14ac:dyDescent="0.2">
      <c r="A454" s="313" t="s">
        <v>929</v>
      </c>
      <c r="B454" s="313" t="s">
        <v>930</v>
      </c>
      <c r="C454" s="314" t="s">
        <v>1036</v>
      </c>
      <c r="D454" s="315" t="s">
        <v>486</v>
      </c>
      <c r="E454" s="316">
        <v>1362.9</v>
      </c>
      <c r="F454" s="317" t="s">
        <v>932</v>
      </c>
    </row>
    <row r="455" spans="1:6" x14ac:dyDescent="0.2">
      <c r="A455" s="313" t="s">
        <v>929</v>
      </c>
      <c r="B455" s="313" t="s">
        <v>930</v>
      </c>
      <c r="C455" s="314" t="s">
        <v>1037</v>
      </c>
      <c r="D455" s="315" t="s">
        <v>486</v>
      </c>
      <c r="E455" s="316">
        <v>114.46</v>
      </c>
      <c r="F455" s="317" t="s">
        <v>932</v>
      </c>
    </row>
    <row r="456" spans="1:6" ht="18.95" customHeight="1" x14ac:dyDescent="0.2">
      <c r="A456" s="313" t="s">
        <v>929</v>
      </c>
      <c r="B456" s="313" t="s">
        <v>930</v>
      </c>
      <c r="C456" s="314" t="s">
        <v>1038</v>
      </c>
      <c r="D456" s="315" t="s">
        <v>486</v>
      </c>
      <c r="E456" s="316">
        <v>4399.9949999999999</v>
      </c>
      <c r="F456" s="317" t="s">
        <v>932</v>
      </c>
    </row>
    <row r="457" spans="1:6" ht="18.95" customHeight="1" x14ac:dyDescent="0.2">
      <c r="A457" s="313" t="s">
        <v>929</v>
      </c>
      <c r="B457" s="313" t="s">
        <v>930</v>
      </c>
      <c r="C457" s="314" t="s">
        <v>1039</v>
      </c>
      <c r="D457" s="315" t="s">
        <v>486</v>
      </c>
      <c r="E457" s="316">
        <v>2242</v>
      </c>
      <c r="F457" s="317" t="s">
        <v>932</v>
      </c>
    </row>
    <row r="458" spans="1:6" ht="18.95" customHeight="1" x14ac:dyDescent="0.2">
      <c r="A458" s="313" t="s">
        <v>929</v>
      </c>
      <c r="B458" s="313" t="s">
        <v>930</v>
      </c>
      <c r="C458" s="314" t="s">
        <v>1040</v>
      </c>
      <c r="D458" s="315" t="s">
        <v>486</v>
      </c>
      <c r="E458" s="316">
        <v>1982.4</v>
      </c>
      <c r="F458" s="317" t="s">
        <v>932</v>
      </c>
    </row>
    <row r="459" spans="1:6" ht="24" x14ac:dyDescent="0.2">
      <c r="A459" s="313" t="s">
        <v>929</v>
      </c>
      <c r="B459" s="313" t="s">
        <v>930</v>
      </c>
      <c r="C459" s="314" t="s">
        <v>1041</v>
      </c>
      <c r="D459" s="315" t="s">
        <v>486</v>
      </c>
      <c r="E459" s="316">
        <v>2006</v>
      </c>
      <c r="F459" s="317" t="s">
        <v>932</v>
      </c>
    </row>
    <row r="460" spans="1:6" ht="15" customHeight="1" x14ac:dyDescent="0.2">
      <c r="A460" s="313" t="s">
        <v>929</v>
      </c>
      <c r="B460" s="313" t="s">
        <v>930</v>
      </c>
      <c r="C460" s="314" t="s">
        <v>1042</v>
      </c>
      <c r="D460" s="315" t="s">
        <v>486</v>
      </c>
      <c r="E460" s="316">
        <v>3186</v>
      </c>
      <c r="F460" s="317" t="s">
        <v>932</v>
      </c>
    </row>
    <row r="461" spans="1:6" ht="24" x14ac:dyDescent="0.2">
      <c r="A461" s="313" t="s">
        <v>929</v>
      </c>
      <c r="B461" s="313" t="s">
        <v>930</v>
      </c>
      <c r="C461" s="314" t="s">
        <v>1043</v>
      </c>
      <c r="D461" s="315" t="s">
        <v>486</v>
      </c>
      <c r="E461" s="316">
        <v>2908.2525000000001</v>
      </c>
      <c r="F461" s="317" t="s">
        <v>932</v>
      </c>
    </row>
    <row r="462" spans="1:6" ht="20.25" customHeight="1" x14ac:dyDescent="0.2">
      <c r="A462" s="313" t="s">
        <v>929</v>
      </c>
      <c r="B462" s="313" t="s">
        <v>930</v>
      </c>
      <c r="C462" s="314" t="s">
        <v>1044</v>
      </c>
      <c r="D462" s="315" t="s">
        <v>486</v>
      </c>
      <c r="E462" s="316">
        <v>4979.6000000000004</v>
      </c>
      <c r="F462" s="317" t="s">
        <v>932</v>
      </c>
    </row>
    <row r="463" spans="1:6" ht="21.75" customHeight="1" x14ac:dyDescent="0.2">
      <c r="A463" s="313" t="s">
        <v>929</v>
      </c>
      <c r="B463" s="313" t="s">
        <v>930</v>
      </c>
      <c r="C463" s="314" t="s">
        <v>1045</v>
      </c>
      <c r="D463" s="315" t="s">
        <v>486</v>
      </c>
      <c r="E463" s="316">
        <v>4248</v>
      </c>
      <c r="F463" s="317" t="s">
        <v>932</v>
      </c>
    </row>
    <row r="464" spans="1:6" ht="21.75" customHeight="1" x14ac:dyDescent="0.2">
      <c r="A464" s="313" t="s">
        <v>929</v>
      </c>
      <c r="B464" s="313" t="s">
        <v>930</v>
      </c>
      <c r="C464" s="314" t="s">
        <v>1046</v>
      </c>
      <c r="D464" s="315" t="s">
        <v>486</v>
      </c>
      <c r="E464" s="316">
        <v>2419</v>
      </c>
      <c r="F464" s="317" t="s">
        <v>932</v>
      </c>
    </row>
    <row r="465" spans="1:6" ht="15" customHeight="1" x14ac:dyDescent="0.2">
      <c r="A465" s="313" t="s">
        <v>929</v>
      </c>
      <c r="B465" s="313" t="s">
        <v>930</v>
      </c>
      <c r="C465" s="314" t="s">
        <v>1047</v>
      </c>
      <c r="D465" s="315" t="s">
        <v>486</v>
      </c>
      <c r="E465" s="316">
        <v>5015</v>
      </c>
      <c r="F465" s="317" t="s">
        <v>932</v>
      </c>
    </row>
    <row r="466" spans="1:6" ht="17.100000000000001" customHeight="1" x14ac:dyDescent="0.2">
      <c r="A466" s="313" t="s">
        <v>929</v>
      </c>
      <c r="B466" s="313" t="s">
        <v>930</v>
      </c>
      <c r="C466" s="314" t="s">
        <v>1048</v>
      </c>
      <c r="D466" s="315" t="s">
        <v>486</v>
      </c>
      <c r="E466" s="316">
        <v>4398.45</v>
      </c>
      <c r="F466" s="317" t="s">
        <v>932</v>
      </c>
    </row>
    <row r="467" spans="1:6" ht="14.1" customHeight="1" x14ac:dyDescent="0.2">
      <c r="A467" s="313" t="s">
        <v>929</v>
      </c>
      <c r="B467" s="313" t="s">
        <v>930</v>
      </c>
      <c r="C467" s="314" t="s">
        <v>1049</v>
      </c>
      <c r="D467" s="315" t="s">
        <v>486</v>
      </c>
      <c r="E467" s="316">
        <v>8142</v>
      </c>
      <c r="F467" s="317" t="s">
        <v>932</v>
      </c>
    </row>
    <row r="468" spans="1:6" ht="14.1" customHeight="1" x14ac:dyDescent="0.2">
      <c r="A468" s="313" t="s">
        <v>929</v>
      </c>
      <c r="B468" s="313" t="s">
        <v>930</v>
      </c>
      <c r="C468" s="314" t="s">
        <v>1050</v>
      </c>
      <c r="D468" s="315" t="s">
        <v>486</v>
      </c>
      <c r="E468" s="316">
        <v>6608</v>
      </c>
      <c r="F468" s="317" t="s">
        <v>932</v>
      </c>
    </row>
    <row r="469" spans="1:6" ht="15" customHeight="1" x14ac:dyDescent="0.2">
      <c r="A469" s="313" t="s">
        <v>929</v>
      </c>
      <c r="B469" s="313" t="s">
        <v>930</v>
      </c>
      <c r="C469" s="314" t="s">
        <v>1051</v>
      </c>
      <c r="D469" s="315" t="s">
        <v>486</v>
      </c>
      <c r="E469" s="316">
        <v>1899.8</v>
      </c>
      <c r="F469" s="317" t="s">
        <v>932</v>
      </c>
    </row>
    <row r="470" spans="1:6" ht="24" x14ac:dyDescent="0.2">
      <c r="A470" s="313" t="s">
        <v>929</v>
      </c>
      <c r="B470" s="313" t="s">
        <v>930</v>
      </c>
      <c r="C470" s="314" t="s">
        <v>1052</v>
      </c>
      <c r="D470" s="315" t="s">
        <v>486</v>
      </c>
      <c r="E470" s="316">
        <v>7788</v>
      </c>
      <c r="F470" s="317" t="s">
        <v>932</v>
      </c>
    </row>
    <row r="471" spans="1:6" ht="24" x14ac:dyDescent="0.2">
      <c r="A471" s="313" t="s">
        <v>929</v>
      </c>
      <c r="B471" s="313" t="s">
        <v>930</v>
      </c>
      <c r="C471" s="314" t="s">
        <v>1053</v>
      </c>
      <c r="D471" s="315" t="s">
        <v>486</v>
      </c>
      <c r="E471" s="316">
        <v>8732</v>
      </c>
      <c r="F471" s="317" t="s">
        <v>932</v>
      </c>
    </row>
    <row r="472" spans="1:6" ht="14.1" customHeight="1" x14ac:dyDescent="0.2">
      <c r="A472" s="313" t="s">
        <v>929</v>
      </c>
      <c r="B472" s="313" t="s">
        <v>930</v>
      </c>
      <c r="C472" s="314" t="s">
        <v>1054</v>
      </c>
      <c r="D472" s="315" t="s">
        <v>486</v>
      </c>
      <c r="E472" s="316">
        <v>1911.01</v>
      </c>
      <c r="F472" s="317" t="s">
        <v>932</v>
      </c>
    </row>
    <row r="473" spans="1:6" ht="14.1" customHeight="1" x14ac:dyDescent="0.2">
      <c r="A473" s="313" t="s">
        <v>929</v>
      </c>
      <c r="B473" s="313" t="s">
        <v>930</v>
      </c>
      <c r="C473" s="314" t="s">
        <v>1055</v>
      </c>
      <c r="D473" s="315" t="s">
        <v>486</v>
      </c>
      <c r="E473" s="316">
        <v>7670</v>
      </c>
      <c r="F473" s="317" t="s">
        <v>932</v>
      </c>
    </row>
    <row r="474" spans="1:6" ht="15.95" customHeight="1" x14ac:dyDescent="0.2">
      <c r="A474" s="313" t="s">
        <v>929</v>
      </c>
      <c r="B474" s="313" t="s">
        <v>930</v>
      </c>
      <c r="C474" s="314" t="s">
        <v>1056</v>
      </c>
      <c r="D474" s="315" t="s">
        <v>486</v>
      </c>
      <c r="E474" s="316">
        <v>14.75</v>
      </c>
      <c r="F474" s="317" t="s">
        <v>932</v>
      </c>
    </row>
    <row r="475" spans="1:6" ht="15.95" customHeight="1" x14ac:dyDescent="0.2">
      <c r="A475" s="313" t="s">
        <v>929</v>
      </c>
      <c r="B475" s="313" t="s">
        <v>930</v>
      </c>
      <c r="C475" s="314" t="s">
        <v>1057</v>
      </c>
      <c r="D475" s="315" t="s">
        <v>486</v>
      </c>
      <c r="E475" s="316">
        <v>233.64</v>
      </c>
      <c r="F475" s="317" t="s">
        <v>932</v>
      </c>
    </row>
    <row r="476" spans="1:6" ht="15" customHeight="1" x14ac:dyDescent="0.2">
      <c r="A476" s="321" t="s">
        <v>1058</v>
      </c>
      <c r="B476" s="321" t="s">
        <v>1059</v>
      </c>
      <c r="C476" s="322" t="s">
        <v>1060</v>
      </c>
      <c r="D476" s="323" t="s">
        <v>884</v>
      </c>
      <c r="E476" s="324">
        <v>250</v>
      </c>
      <c r="F476" s="325" t="s">
        <v>1061</v>
      </c>
    </row>
    <row r="477" spans="1:6" x14ac:dyDescent="0.2">
      <c r="A477" s="321" t="s">
        <v>1058</v>
      </c>
      <c r="B477" s="321" t="s">
        <v>1059</v>
      </c>
      <c r="C477" s="322" t="s">
        <v>1062</v>
      </c>
      <c r="D477" s="323" t="s">
        <v>486</v>
      </c>
      <c r="E477" s="324">
        <v>362.25</v>
      </c>
      <c r="F477" s="325" t="s">
        <v>1063</v>
      </c>
    </row>
    <row r="478" spans="1:6" ht="15" customHeight="1" x14ac:dyDescent="0.2">
      <c r="A478" s="321" t="s">
        <v>1058</v>
      </c>
      <c r="B478" s="321" t="s">
        <v>1059</v>
      </c>
      <c r="C478" s="322" t="s">
        <v>1064</v>
      </c>
      <c r="D478" s="323" t="s">
        <v>486</v>
      </c>
      <c r="E478" s="324">
        <v>402.67669999999998</v>
      </c>
      <c r="F478" s="325" t="s">
        <v>1061</v>
      </c>
    </row>
    <row r="479" spans="1:6" x14ac:dyDescent="0.2">
      <c r="A479" s="321" t="s">
        <v>1058</v>
      </c>
      <c r="B479" s="321" t="s">
        <v>1059</v>
      </c>
      <c r="C479" s="326" t="s">
        <v>1065</v>
      </c>
      <c r="D479" s="327" t="s">
        <v>486</v>
      </c>
      <c r="E479" s="328">
        <v>475.16</v>
      </c>
      <c r="F479" s="325" t="s">
        <v>1063</v>
      </c>
    </row>
    <row r="480" spans="1:6" ht="15.95" customHeight="1" x14ac:dyDescent="0.2">
      <c r="A480" s="321" t="s">
        <v>1058</v>
      </c>
      <c r="B480" s="321" t="s">
        <v>1059</v>
      </c>
      <c r="C480" s="322" t="s">
        <v>1066</v>
      </c>
      <c r="D480" s="323" t="s">
        <v>486</v>
      </c>
      <c r="E480" s="324">
        <v>466.1</v>
      </c>
      <c r="F480" s="325" t="s">
        <v>1061</v>
      </c>
    </row>
    <row r="481" spans="1:6" x14ac:dyDescent="0.2">
      <c r="A481" s="321" t="s">
        <v>1058</v>
      </c>
      <c r="B481" s="321" t="s">
        <v>1059</v>
      </c>
      <c r="C481" s="322" t="s">
        <v>1067</v>
      </c>
      <c r="D481" s="323" t="s">
        <v>486</v>
      </c>
      <c r="E481" s="324">
        <v>475.16</v>
      </c>
      <c r="F481" s="325" t="s">
        <v>1063</v>
      </c>
    </row>
    <row r="482" spans="1:6" ht="17.100000000000001" customHeight="1" x14ac:dyDescent="0.2">
      <c r="A482" s="321" t="s">
        <v>1058</v>
      </c>
      <c r="B482" s="321" t="s">
        <v>1059</v>
      </c>
      <c r="C482" s="322" t="s">
        <v>1068</v>
      </c>
      <c r="D482" s="323" t="s">
        <v>803</v>
      </c>
      <c r="E482" s="324">
        <v>148</v>
      </c>
      <c r="F482" s="325" t="s">
        <v>1061</v>
      </c>
    </row>
    <row r="483" spans="1:6" x14ac:dyDescent="0.2">
      <c r="A483" s="321" t="s">
        <v>1058</v>
      </c>
      <c r="B483" s="321" t="s">
        <v>1059</v>
      </c>
      <c r="C483" s="322" t="s">
        <v>1069</v>
      </c>
      <c r="D483" s="323" t="s">
        <v>803</v>
      </c>
      <c r="E483" s="324">
        <v>393.75</v>
      </c>
      <c r="F483" s="325" t="s">
        <v>1063</v>
      </c>
    </row>
    <row r="484" spans="1:6" x14ac:dyDescent="0.2">
      <c r="A484" s="321" t="s">
        <v>1058</v>
      </c>
      <c r="B484" s="321" t="s">
        <v>1059</v>
      </c>
      <c r="C484" s="322" t="s">
        <v>1070</v>
      </c>
      <c r="D484" s="323" t="s">
        <v>486</v>
      </c>
      <c r="E484" s="324">
        <v>1535.12</v>
      </c>
      <c r="F484" s="325" t="s">
        <v>1063</v>
      </c>
    </row>
    <row r="485" spans="1:6" x14ac:dyDescent="0.2">
      <c r="A485" s="321" t="s">
        <v>1058</v>
      </c>
      <c r="B485" s="321" t="s">
        <v>1059</v>
      </c>
      <c r="C485" s="322" t="s">
        <v>1071</v>
      </c>
      <c r="D485" s="323" t="s">
        <v>486</v>
      </c>
      <c r="E485" s="324">
        <v>1300.95</v>
      </c>
      <c r="F485" s="325" t="s">
        <v>1061</v>
      </c>
    </row>
    <row r="486" spans="1:6" x14ac:dyDescent="0.2">
      <c r="A486" s="321" t="s">
        <v>1058</v>
      </c>
      <c r="B486" s="321" t="s">
        <v>1059</v>
      </c>
      <c r="C486" s="322" t="s">
        <v>1072</v>
      </c>
      <c r="D486" s="323" t="s">
        <v>486</v>
      </c>
      <c r="E486" s="324">
        <v>299.72000000000003</v>
      </c>
      <c r="F486" s="325" t="s">
        <v>1063</v>
      </c>
    </row>
    <row r="487" spans="1:6" x14ac:dyDescent="0.2">
      <c r="A487" s="321" t="s">
        <v>1058</v>
      </c>
      <c r="B487" s="321" t="s">
        <v>1059</v>
      </c>
      <c r="C487" s="322" t="s">
        <v>1073</v>
      </c>
      <c r="D487" s="323" t="s">
        <v>486</v>
      </c>
      <c r="E487" s="324">
        <v>236</v>
      </c>
      <c r="F487" s="325" t="s">
        <v>1061</v>
      </c>
    </row>
    <row r="488" spans="1:6" x14ac:dyDescent="0.2">
      <c r="A488" s="321" t="s">
        <v>1058</v>
      </c>
      <c r="B488" s="321" t="s">
        <v>1059</v>
      </c>
      <c r="C488" s="322" t="s">
        <v>1074</v>
      </c>
      <c r="D488" s="323" t="s">
        <v>486</v>
      </c>
      <c r="E488" s="324">
        <v>131.58000000000001</v>
      </c>
      <c r="F488" s="325" t="s">
        <v>1063</v>
      </c>
    </row>
    <row r="489" spans="1:6" ht="21.95" customHeight="1" x14ac:dyDescent="0.2">
      <c r="A489" s="321" t="s">
        <v>1058</v>
      </c>
      <c r="B489" s="321" t="s">
        <v>1059</v>
      </c>
      <c r="C489" s="322" t="s">
        <v>1075</v>
      </c>
      <c r="D489" s="323" t="s">
        <v>486</v>
      </c>
      <c r="E489" s="324">
        <v>136.29</v>
      </c>
      <c r="F489" s="325" t="s">
        <v>1061</v>
      </c>
    </row>
    <row r="490" spans="1:6" ht="24.75" customHeight="1" x14ac:dyDescent="0.2">
      <c r="A490" s="321" t="s">
        <v>1058</v>
      </c>
      <c r="B490" s="321" t="s">
        <v>1059</v>
      </c>
      <c r="C490" s="322" t="s">
        <v>1076</v>
      </c>
      <c r="D490" s="323" t="s">
        <v>486</v>
      </c>
      <c r="E490" s="324">
        <v>74.34</v>
      </c>
      <c r="F490" s="325" t="s">
        <v>1061</v>
      </c>
    </row>
    <row r="491" spans="1:6" ht="27.75" customHeight="1" x14ac:dyDescent="0.2">
      <c r="A491" s="321" t="s">
        <v>1058</v>
      </c>
      <c r="B491" s="321" t="s">
        <v>1059</v>
      </c>
      <c r="C491" s="322" t="s">
        <v>1077</v>
      </c>
      <c r="D491" s="323" t="s">
        <v>486</v>
      </c>
      <c r="E491" s="324">
        <v>52.4983</v>
      </c>
      <c r="F491" s="325" t="s">
        <v>1061</v>
      </c>
    </row>
    <row r="492" spans="1:6" ht="24.95" customHeight="1" x14ac:dyDescent="0.2">
      <c r="A492" s="321" t="s">
        <v>1058</v>
      </c>
      <c r="B492" s="321" t="s">
        <v>1059</v>
      </c>
      <c r="C492" s="322" t="s">
        <v>1078</v>
      </c>
      <c r="D492" s="323" t="s">
        <v>486</v>
      </c>
      <c r="E492" s="324">
        <v>61.95</v>
      </c>
      <c r="F492" s="325" t="s">
        <v>1063</v>
      </c>
    </row>
    <row r="493" spans="1:6" ht="20.100000000000001" customHeight="1" x14ac:dyDescent="0.2">
      <c r="A493" s="321" t="s">
        <v>1058</v>
      </c>
      <c r="B493" s="321" t="s">
        <v>1059</v>
      </c>
      <c r="C493" s="322" t="s">
        <v>1079</v>
      </c>
      <c r="D493" s="323" t="s">
        <v>486</v>
      </c>
      <c r="E493" s="324">
        <v>94.352699999999999</v>
      </c>
      <c r="F493" s="325" t="s">
        <v>1061</v>
      </c>
    </row>
    <row r="494" spans="1:6" ht="21" customHeight="1" x14ac:dyDescent="0.2">
      <c r="A494" s="321" t="s">
        <v>1058</v>
      </c>
      <c r="B494" s="321" t="s">
        <v>1059</v>
      </c>
      <c r="C494" s="322" t="s">
        <v>1080</v>
      </c>
      <c r="D494" s="323" t="s">
        <v>486</v>
      </c>
      <c r="E494" s="324">
        <v>131.58199999999999</v>
      </c>
      <c r="F494" s="325" t="s">
        <v>1063</v>
      </c>
    </row>
    <row r="495" spans="1:6" ht="22.5" customHeight="1" x14ac:dyDescent="0.2">
      <c r="A495" s="321" t="s">
        <v>1058</v>
      </c>
      <c r="B495" s="321" t="s">
        <v>1059</v>
      </c>
      <c r="C495" s="322" t="s">
        <v>1081</v>
      </c>
      <c r="D495" s="323" t="s">
        <v>486</v>
      </c>
      <c r="E495" s="324">
        <v>94.352699999999999</v>
      </c>
      <c r="F495" s="325" t="s">
        <v>1061</v>
      </c>
    </row>
    <row r="496" spans="1:6" ht="21" customHeight="1" x14ac:dyDescent="0.2">
      <c r="A496" s="321" t="s">
        <v>1058</v>
      </c>
      <c r="B496" s="321" t="s">
        <v>1059</v>
      </c>
      <c r="C496" s="322" t="s">
        <v>1082</v>
      </c>
      <c r="D496" s="323" t="s">
        <v>486</v>
      </c>
      <c r="E496" s="324">
        <v>131.58199999999999</v>
      </c>
      <c r="F496" s="325" t="s">
        <v>1063</v>
      </c>
    </row>
    <row r="497" spans="1:6" ht="21" customHeight="1" x14ac:dyDescent="0.2">
      <c r="A497" s="321" t="s">
        <v>1058</v>
      </c>
      <c r="B497" s="321" t="s">
        <v>1059</v>
      </c>
      <c r="C497" s="322" t="s">
        <v>1083</v>
      </c>
      <c r="D497" s="323" t="s">
        <v>486</v>
      </c>
      <c r="E497" s="324">
        <v>43.365299999999998</v>
      </c>
      <c r="F497" s="325" t="s">
        <v>1061</v>
      </c>
    </row>
    <row r="498" spans="1:6" ht="23.25" customHeight="1" x14ac:dyDescent="0.2">
      <c r="A498" s="321" t="s">
        <v>1058</v>
      </c>
      <c r="B498" s="321" t="s">
        <v>1059</v>
      </c>
      <c r="C498" s="322" t="s">
        <v>1084</v>
      </c>
      <c r="D498" s="323" t="s">
        <v>486</v>
      </c>
      <c r="E498" s="324">
        <v>78.75</v>
      </c>
      <c r="F498" s="325" t="s">
        <v>1063</v>
      </c>
    </row>
    <row r="499" spans="1:6" ht="23.25" customHeight="1" x14ac:dyDescent="0.2">
      <c r="A499" s="321" t="s">
        <v>1058</v>
      </c>
      <c r="B499" s="321" t="s">
        <v>1059</v>
      </c>
      <c r="C499" s="322" t="s">
        <v>1085</v>
      </c>
      <c r="D499" s="323" t="s">
        <v>486</v>
      </c>
      <c r="E499" s="324">
        <v>73</v>
      </c>
      <c r="F499" s="325" t="s">
        <v>1061</v>
      </c>
    </row>
    <row r="500" spans="1:6" ht="15" customHeight="1" x14ac:dyDescent="0.2">
      <c r="A500" s="321" t="s">
        <v>1058</v>
      </c>
      <c r="B500" s="321" t="s">
        <v>1059</v>
      </c>
      <c r="C500" s="322" t="s">
        <v>1086</v>
      </c>
      <c r="D500" s="323" t="s">
        <v>486</v>
      </c>
      <c r="E500" s="324">
        <v>723.70500000000004</v>
      </c>
      <c r="F500" s="325" t="s">
        <v>1063</v>
      </c>
    </row>
    <row r="501" spans="1:6" ht="22.5" customHeight="1" x14ac:dyDescent="0.2">
      <c r="A501" s="321" t="s">
        <v>1058</v>
      </c>
      <c r="B501" s="321" t="s">
        <v>1059</v>
      </c>
      <c r="C501" s="322" t="s">
        <v>1087</v>
      </c>
      <c r="D501" s="323" t="s">
        <v>486</v>
      </c>
      <c r="E501" s="324">
        <v>224.2</v>
      </c>
      <c r="F501" s="325" t="s">
        <v>1061</v>
      </c>
    </row>
    <row r="502" spans="1:6" ht="26.25" customHeight="1" x14ac:dyDescent="0.2">
      <c r="A502" s="321" t="s">
        <v>1058</v>
      </c>
      <c r="B502" s="321" t="s">
        <v>1059</v>
      </c>
      <c r="C502" s="322" t="s">
        <v>1088</v>
      </c>
      <c r="D502" s="323" t="s">
        <v>486</v>
      </c>
      <c r="E502" s="324">
        <v>433.65</v>
      </c>
      <c r="F502" s="325" t="s">
        <v>1063</v>
      </c>
    </row>
    <row r="503" spans="1:6" ht="18.95" customHeight="1" x14ac:dyDescent="0.2">
      <c r="A503" s="321" t="s">
        <v>1058</v>
      </c>
      <c r="B503" s="321" t="s">
        <v>1059</v>
      </c>
      <c r="C503" s="322" t="s">
        <v>1089</v>
      </c>
      <c r="D503" s="323" t="s">
        <v>486</v>
      </c>
      <c r="E503" s="324">
        <v>224.2</v>
      </c>
      <c r="F503" s="325" t="s">
        <v>1061</v>
      </c>
    </row>
    <row r="504" spans="1:6" ht="17.100000000000001" customHeight="1" x14ac:dyDescent="0.2">
      <c r="A504" s="321" t="s">
        <v>1058</v>
      </c>
      <c r="B504" s="321" t="s">
        <v>1059</v>
      </c>
      <c r="C504" s="322" t="s">
        <v>1090</v>
      </c>
      <c r="D504" s="323" t="s">
        <v>486</v>
      </c>
      <c r="E504" s="324">
        <v>433.65</v>
      </c>
      <c r="F504" s="325" t="s">
        <v>1063</v>
      </c>
    </row>
    <row r="505" spans="1:6" ht="29.25" customHeight="1" x14ac:dyDescent="0.2">
      <c r="A505" s="321" t="s">
        <v>1058</v>
      </c>
      <c r="B505" s="321" t="s">
        <v>1059</v>
      </c>
      <c r="C505" s="322" t="s">
        <v>1091</v>
      </c>
      <c r="D505" s="323" t="s">
        <v>486</v>
      </c>
      <c r="E505" s="324">
        <v>224.2</v>
      </c>
      <c r="F505" s="325" t="s">
        <v>1061</v>
      </c>
    </row>
    <row r="506" spans="1:6" ht="31.5" customHeight="1" x14ac:dyDescent="0.2">
      <c r="A506" s="321" t="s">
        <v>1058</v>
      </c>
      <c r="B506" s="321" t="s">
        <v>1059</v>
      </c>
      <c r="C506" s="322" t="s">
        <v>1092</v>
      </c>
      <c r="D506" s="323" t="s">
        <v>486</v>
      </c>
      <c r="E506" s="324">
        <v>433.65</v>
      </c>
      <c r="F506" s="325" t="s">
        <v>1063</v>
      </c>
    </row>
    <row r="507" spans="1:6" ht="24.75" customHeight="1" x14ac:dyDescent="0.2">
      <c r="A507" s="321" t="s">
        <v>1058</v>
      </c>
      <c r="B507" s="321" t="s">
        <v>1059</v>
      </c>
      <c r="C507" s="322" t="s">
        <v>1093</v>
      </c>
      <c r="D507" s="323" t="s">
        <v>486</v>
      </c>
      <c r="E507" s="324">
        <v>99.12</v>
      </c>
      <c r="F507" s="325" t="s">
        <v>1061</v>
      </c>
    </row>
    <row r="508" spans="1:6" x14ac:dyDescent="0.2">
      <c r="A508" s="321" t="s">
        <v>1058</v>
      </c>
      <c r="B508" s="321" t="s">
        <v>1059</v>
      </c>
      <c r="C508" s="322" t="s">
        <v>1094</v>
      </c>
      <c r="D508" s="323" t="s">
        <v>486</v>
      </c>
      <c r="E508" s="324">
        <v>384.09</v>
      </c>
      <c r="F508" s="325" t="s">
        <v>1061</v>
      </c>
    </row>
    <row r="509" spans="1:6" ht="36.75" customHeight="1" x14ac:dyDescent="0.2">
      <c r="A509" s="321" t="s">
        <v>1058</v>
      </c>
      <c r="B509" s="321" t="s">
        <v>1059</v>
      </c>
      <c r="C509" s="322" t="s">
        <v>1095</v>
      </c>
      <c r="D509" s="323" t="s">
        <v>486</v>
      </c>
      <c r="E509" s="324">
        <v>3669.75</v>
      </c>
      <c r="F509" s="325" t="s">
        <v>1061</v>
      </c>
    </row>
    <row r="510" spans="1:6" ht="37.5" customHeight="1" x14ac:dyDescent="0.2">
      <c r="A510" s="321" t="s">
        <v>1058</v>
      </c>
      <c r="B510" s="321" t="s">
        <v>1059</v>
      </c>
      <c r="C510" s="322" t="s">
        <v>1096</v>
      </c>
      <c r="D510" s="323" t="s">
        <v>884</v>
      </c>
      <c r="E510" s="324">
        <v>183.75</v>
      </c>
      <c r="F510" s="325" t="s">
        <v>1061</v>
      </c>
    </row>
    <row r="511" spans="1:6" ht="34.5" customHeight="1" x14ac:dyDescent="0.2">
      <c r="A511" s="321" t="s">
        <v>1058</v>
      </c>
      <c r="B511" s="321" t="s">
        <v>1059</v>
      </c>
      <c r="C511" s="322" t="s">
        <v>1097</v>
      </c>
      <c r="D511" s="323" t="s">
        <v>486</v>
      </c>
      <c r="E511" s="324">
        <v>255.86</v>
      </c>
      <c r="F511" s="325" t="s">
        <v>1063</v>
      </c>
    </row>
    <row r="512" spans="1:6" ht="30.75" customHeight="1" x14ac:dyDescent="0.2">
      <c r="A512" s="321" t="s">
        <v>1058</v>
      </c>
      <c r="B512" s="321" t="s">
        <v>1059</v>
      </c>
      <c r="C512" s="322" t="s">
        <v>1098</v>
      </c>
      <c r="D512" s="323" t="s">
        <v>486</v>
      </c>
      <c r="E512" s="324">
        <v>548.26</v>
      </c>
      <c r="F512" s="325" t="s">
        <v>1063</v>
      </c>
    </row>
    <row r="513" spans="1:6" ht="35.25" customHeight="1" x14ac:dyDescent="0.2">
      <c r="A513" s="321" t="s">
        <v>1058</v>
      </c>
      <c r="B513" s="321" t="s">
        <v>1059</v>
      </c>
      <c r="C513" s="322" t="s">
        <v>1099</v>
      </c>
      <c r="D513" s="323" t="s">
        <v>486</v>
      </c>
      <c r="E513" s="324">
        <v>3422</v>
      </c>
      <c r="F513" s="325" t="s">
        <v>1061</v>
      </c>
    </row>
    <row r="514" spans="1:6" ht="24.75" customHeight="1" x14ac:dyDescent="0.2">
      <c r="A514" s="174" t="s">
        <v>129</v>
      </c>
      <c r="B514" s="174" t="s">
        <v>1100</v>
      </c>
      <c r="C514" s="175" t="s">
        <v>1101</v>
      </c>
      <c r="D514" s="176" t="s">
        <v>906</v>
      </c>
      <c r="E514" s="177">
        <v>1500</v>
      </c>
      <c r="F514" s="214" t="s">
        <v>1102</v>
      </c>
    </row>
    <row r="515" spans="1:6" ht="27" customHeight="1" x14ac:dyDescent="0.2">
      <c r="A515" s="174" t="s">
        <v>129</v>
      </c>
      <c r="B515" s="174" t="s">
        <v>1100</v>
      </c>
      <c r="C515" s="175" t="s">
        <v>1101</v>
      </c>
      <c r="D515" s="176" t="s">
        <v>906</v>
      </c>
      <c r="E515" s="177">
        <v>2050</v>
      </c>
      <c r="F515" s="214" t="s">
        <v>1102</v>
      </c>
    </row>
    <row r="516" spans="1:6" ht="27.75" customHeight="1" x14ac:dyDescent="0.2">
      <c r="A516" s="174" t="s">
        <v>129</v>
      </c>
      <c r="B516" s="174" t="s">
        <v>1100</v>
      </c>
      <c r="C516" s="175" t="s">
        <v>1103</v>
      </c>
      <c r="D516" s="176" t="s">
        <v>906</v>
      </c>
      <c r="E516" s="177">
        <v>3500</v>
      </c>
      <c r="F516" s="214" t="s">
        <v>1102</v>
      </c>
    </row>
    <row r="517" spans="1:6" ht="32.25" customHeight="1" x14ac:dyDescent="0.2">
      <c r="A517" s="174" t="s">
        <v>129</v>
      </c>
      <c r="B517" s="174" t="s">
        <v>1100</v>
      </c>
      <c r="C517" s="175" t="s">
        <v>1104</v>
      </c>
      <c r="D517" s="176" t="s">
        <v>906</v>
      </c>
      <c r="E517" s="177">
        <v>2100</v>
      </c>
      <c r="F517" s="214" t="s">
        <v>1102</v>
      </c>
    </row>
    <row r="518" spans="1:6" x14ac:dyDescent="0.2">
      <c r="A518" s="174" t="s">
        <v>269</v>
      </c>
      <c r="B518" s="174" t="s">
        <v>1105</v>
      </c>
      <c r="C518" s="175" t="s">
        <v>269</v>
      </c>
      <c r="D518" s="176" t="s">
        <v>1106</v>
      </c>
      <c r="E518" s="177">
        <v>0</v>
      </c>
      <c r="F518" s="214" t="s">
        <v>1107</v>
      </c>
    </row>
    <row r="519" spans="1:6" x14ac:dyDescent="0.2">
      <c r="A519" s="174" t="s">
        <v>270</v>
      </c>
      <c r="B519" s="174" t="s">
        <v>1105</v>
      </c>
      <c r="C519" s="175" t="s">
        <v>270</v>
      </c>
      <c r="D519" s="176" t="s">
        <v>1106</v>
      </c>
      <c r="E519" s="177">
        <v>0</v>
      </c>
      <c r="F519" s="214" t="s">
        <v>1108</v>
      </c>
    </row>
    <row r="520" spans="1:6" x14ac:dyDescent="0.2">
      <c r="A520" s="174" t="s">
        <v>271</v>
      </c>
      <c r="B520" s="174" t="s">
        <v>1105</v>
      </c>
      <c r="C520" s="175" t="s">
        <v>271</v>
      </c>
      <c r="D520" s="176" t="s">
        <v>1106</v>
      </c>
      <c r="E520" s="177">
        <v>0</v>
      </c>
      <c r="F520" s="214" t="s">
        <v>1109</v>
      </c>
    </row>
    <row r="539" spans="1:4" ht="15" x14ac:dyDescent="0.25">
      <c r="A539" s="329" t="s">
        <v>0</v>
      </c>
      <c r="B539" s="330"/>
      <c r="C539" s="330"/>
      <c r="D539" s="330"/>
    </row>
    <row r="540" spans="1:4" ht="15" x14ac:dyDescent="0.25">
      <c r="A540" s="332" t="s">
        <v>192</v>
      </c>
      <c r="B540" s="330" t="s">
        <v>484</v>
      </c>
      <c r="C540" s="330"/>
      <c r="D540" s="330"/>
    </row>
    <row r="541" spans="1:4" ht="15" x14ac:dyDescent="0.25">
      <c r="A541" s="332" t="s">
        <v>183</v>
      </c>
      <c r="B541" s="330" t="s">
        <v>489</v>
      </c>
      <c r="C541" s="330"/>
      <c r="D541" s="330"/>
    </row>
    <row r="542" spans="1:4" ht="15" x14ac:dyDescent="0.25">
      <c r="A542" s="332" t="s">
        <v>207</v>
      </c>
      <c r="B542" s="330" t="s">
        <v>511</v>
      </c>
      <c r="C542" s="330"/>
      <c r="D542" s="330"/>
    </row>
    <row r="543" spans="1:4" ht="15" x14ac:dyDescent="0.25">
      <c r="A543" s="332" t="s">
        <v>269</v>
      </c>
      <c r="B543" s="330" t="s">
        <v>1105</v>
      </c>
      <c r="C543" s="330"/>
      <c r="D543" s="330"/>
    </row>
    <row r="544" spans="1:4" ht="15" x14ac:dyDescent="0.25">
      <c r="A544" s="332" t="s">
        <v>270</v>
      </c>
      <c r="B544" s="330" t="s">
        <v>1105</v>
      </c>
      <c r="C544" s="330"/>
      <c r="D544" s="330"/>
    </row>
    <row r="545" spans="1:4" ht="15" x14ac:dyDescent="0.25">
      <c r="A545" s="332" t="s">
        <v>521</v>
      </c>
      <c r="B545" s="330" t="s">
        <v>522</v>
      </c>
      <c r="C545" s="330"/>
      <c r="D545" s="330"/>
    </row>
    <row r="546" spans="1:4" ht="15" x14ac:dyDescent="0.25">
      <c r="A546" s="332" t="s">
        <v>276</v>
      </c>
      <c r="B546" s="330" t="s">
        <v>529</v>
      </c>
      <c r="C546" s="330"/>
      <c r="D546" s="330"/>
    </row>
    <row r="547" spans="1:4" ht="15" x14ac:dyDescent="0.25">
      <c r="A547" s="332" t="s">
        <v>264</v>
      </c>
      <c r="B547" s="330" t="s">
        <v>540</v>
      </c>
      <c r="C547" s="330"/>
      <c r="D547" s="330"/>
    </row>
    <row r="548" spans="1:4" ht="15" x14ac:dyDescent="0.25">
      <c r="A548" s="332" t="s">
        <v>630</v>
      </c>
      <c r="B548" s="330" t="s">
        <v>631</v>
      </c>
      <c r="C548" s="330"/>
      <c r="D548" s="330"/>
    </row>
    <row r="549" spans="1:4" ht="15" x14ac:dyDescent="0.25">
      <c r="A549" s="332" t="s">
        <v>452</v>
      </c>
      <c r="B549" s="330" t="s">
        <v>638</v>
      </c>
      <c r="C549" s="330"/>
      <c r="D549" s="330"/>
    </row>
    <row r="550" spans="1:4" ht="15" x14ac:dyDescent="0.25">
      <c r="A550" s="332" t="s">
        <v>642</v>
      </c>
      <c r="B550" s="330" t="s">
        <v>643</v>
      </c>
      <c r="C550" s="330"/>
      <c r="D550" s="330"/>
    </row>
    <row r="551" spans="1:4" ht="15" x14ac:dyDescent="0.25">
      <c r="A551" s="332" t="s">
        <v>236</v>
      </c>
      <c r="B551" s="330" t="s">
        <v>648</v>
      </c>
      <c r="C551" s="330"/>
      <c r="D551" s="330"/>
    </row>
    <row r="552" spans="1:4" ht="15" x14ac:dyDescent="0.25">
      <c r="A552" s="332" t="s">
        <v>223</v>
      </c>
      <c r="B552" s="330" t="s">
        <v>660</v>
      </c>
      <c r="C552" s="330"/>
      <c r="D552" s="330"/>
    </row>
    <row r="553" spans="1:4" ht="15" x14ac:dyDescent="0.25">
      <c r="A553" s="332" t="s">
        <v>128</v>
      </c>
      <c r="B553" s="330" t="s">
        <v>693</v>
      </c>
      <c r="C553" s="330"/>
      <c r="D553" s="330"/>
    </row>
    <row r="554" spans="1:4" ht="15" x14ac:dyDescent="0.25">
      <c r="A554" s="332" t="s">
        <v>204</v>
      </c>
      <c r="B554" s="330" t="s">
        <v>696</v>
      </c>
      <c r="C554" s="330"/>
      <c r="D554" s="330"/>
    </row>
    <row r="555" spans="1:4" ht="15" x14ac:dyDescent="0.25">
      <c r="A555" s="332" t="s">
        <v>158</v>
      </c>
      <c r="B555" s="330" t="s">
        <v>706</v>
      </c>
      <c r="C555" s="330"/>
      <c r="D555" s="330"/>
    </row>
    <row r="556" spans="1:4" ht="15" x14ac:dyDescent="0.25">
      <c r="A556" s="332" t="s">
        <v>710</v>
      </c>
      <c r="B556" s="330" t="s">
        <v>706</v>
      </c>
      <c r="C556" s="330"/>
      <c r="D556" s="330"/>
    </row>
    <row r="557" spans="1:4" ht="15" x14ac:dyDescent="0.25">
      <c r="A557" s="332" t="s">
        <v>157</v>
      </c>
      <c r="B557" s="330" t="s">
        <v>706</v>
      </c>
      <c r="C557" s="330"/>
    </row>
    <row r="558" spans="1:4" ht="15" x14ac:dyDescent="0.25">
      <c r="A558" s="332" t="s">
        <v>717</v>
      </c>
      <c r="B558" s="330" t="s">
        <v>706</v>
      </c>
      <c r="C558" s="330"/>
    </row>
    <row r="559" spans="1:4" ht="15" x14ac:dyDescent="0.25">
      <c r="A559" s="332" t="s">
        <v>726</v>
      </c>
      <c r="B559" s="330" t="s">
        <v>706</v>
      </c>
      <c r="C559" s="330"/>
    </row>
    <row r="560" spans="1:4" ht="15" x14ac:dyDescent="0.25">
      <c r="A560" s="332" t="s">
        <v>247</v>
      </c>
      <c r="B560" s="330" t="s">
        <v>731</v>
      </c>
      <c r="C560" s="330"/>
    </row>
    <row r="561" spans="1:3" ht="15" x14ac:dyDescent="0.25">
      <c r="A561" s="332" t="s">
        <v>748</v>
      </c>
      <c r="B561" s="330" t="s">
        <v>749</v>
      </c>
      <c r="C561" s="330"/>
    </row>
    <row r="562" spans="1:3" ht="15" x14ac:dyDescent="0.25">
      <c r="A562" s="332" t="s">
        <v>257</v>
      </c>
      <c r="B562" s="330" t="s">
        <v>753</v>
      </c>
      <c r="C562" s="330"/>
    </row>
    <row r="563" spans="1:3" ht="15" x14ac:dyDescent="0.25">
      <c r="A563" s="332" t="s">
        <v>149</v>
      </c>
      <c r="B563" s="330" t="s">
        <v>780</v>
      </c>
      <c r="C563" s="330"/>
    </row>
    <row r="564" spans="1:3" ht="15" x14ac:dyDescent="0.25">
      <c r="A564" s="332" t="s">
        <v>279</v>
      </c>
      <c r="B564" s="330" t="s">
        <v>783</v>
      </c>
      <c r="C564" s="330"/>
    </row>
    <row r="565" spans="1:3" ht="15" x14ac:dyDescent="0.25">
      <c r="A565" s="332" t="s">
        <v>271</v>
      </c>
      <c r="B565" s="330" t="s">
        <v>1105</v>
      </c>
      <c r="C565" s="330"/>
    </row>
    <row r="566" spans="1:3" ht="15" x14ac:dyDescent="0.25">
      <c r="A566" s="332" t="s">
        <v>132</v>
      </c>
      <c r="B566" s="330" t="s">
        <v>789</v>
      </c>
      <c r="C566" s="330"/>
    </row>
    <row r="567" spans="1:3" ht="15" x14ac:dyDescent="0.25">
      <c r="A567" s="332" t="s">
        <v>792</v>
      </c>
      <c r="B567" s="330" t="s">
        <v>793</v>
      </c>
      <c r="C567" s="330"/>
    </row>
    <row r="568" spans="1:3" ht="15" x14ac:dyDescent="0.25">
      <c r="A568" s="332" t="s">
        <v>196</v>
      </c>
      <c r="B568" s="330" t="s">
        <v>797</v>
      </c>
      <c r="C568" s="330"/>
    </row>
    <row r="569" spans="1:3" ht="15" x14ac:dyDescent="0.25">
      <c r="A569" s="332" t="s">
        <v>210</v>
      </c>
      <c r="B569" s="330" t="s">
        <v>801</v>
      </c>
      <c r="C569" s="330"/>
    </row>
    <row r="570" spans="1:3" ht="15" x14ac:dyDescent="0.25">
      <c r="A570" s="332" t="s">
        <v>217</v>
      </c>
      <c r="B570" s="330" t="s">
        <v>805</v>
      </c>
      <c r="C570" s="330"/>
    </row>
    <row r="571" spans="1:3" ht="15" x14ac:dyDescent="0.25">
      <c r="A571" s="332" t="s">
        <v>383</v>
      </c>
      <c r="B571" s="330" t="s">
        <v>810</v>
      </c>
      <c r="C571" s="330"/>
    </row>
    <row r="572" spans="1:3" ht="15" x14ac:dyDescent="0.25">
      <c r="A572" s="332" t="s">
        <v>216</v>
      </c>
      <c r="B572" s="330" t="s">
        <v>839</v>
      </c>
      <c r="C572" s="330"/>
    </row>
    <row r="573" spans="1:3" ht="15" x14ac:dyDescent="0.25">
      <c r="A573" s="332" t="s">
        <v>251</v>
      </c>
      <c r="B573" s="330" t="s">
        <v>846</v>
      </c>
      <c r="C573" s="330"/>
    </row>
    <row r="574" spans="1:3" ht="15" x14ac:dyDescent="0.25">
      <c r="A574" s="332" t="s">
        <v>200</v>
      </c>
      <c r="B574" s="330" t="s">
        <v>870</v>
      </c>
      <c r="C574" s="330"/>
    </row>
    <row r="575" spans="1:3" ht="15" x14ac:dyDescent="0.25">
      <c r="A575" s="332" t="s">
        <v>219</v>
      </c>
      <c r="B575" s="330" t="s">
        <v>892</v>
      </c>
      <c r="C575" s="330"/>
    </row>
    <row r="576" spans="1:3" ht="15" x14ac:dyDescent="0.25">
      <c r="A576" s="332" t="s">
        <v>895</v>
      </c>
      <c r="B576" s="330" t="s">
        <v>896</v>
      </c>
      <c r="C576" s="330"/>
    </row>
    <row r="577" spans="1:3" ht="15" x14ac:dyDescent="0.25">
      <c r="A577" s="332" t="s">
        <v>127</v>
      </c>
      <c r="B577" s="330" t="s">
        <v>899</v>
      </c>
      <c r="C577" s="330"/>
    </row>
    <row r="578" spans="1:3" ht="15" x14ac:dyDescent="0.25">
      <c r="A578" s="332" t="s">
        <v>903</v>
      </c>
      <c r="B578" s="330" t="s">
        <v>904</v>
      </c>
      <c r="C578" s="330"/>
    </row>
    <row r="579" spans="1:3" ht="15" x14ac:dyDescent="0.25">
      <c r="A579" s="332" t="s">
        <v>908</v>
      </c>
      <c r="B579" s="330" t="s">
        <v>909</v>
      </c>
      <c r="C579" s="330"/>
    </row>
    <row r="580" spans="1:3" ht="15" x14ac:dyDescent="0.25">
      <c r="A580" s="332" t="s">
        <v>913</v>
      </c>
      <c r="B580" s="330" t="s">
        <v>914</v>
      </c>
      <c r="C580" s="330"/>
    </row>
    <row r="581" spans="1:3" ht="15" x14ac:dyDescent="0.25">
      <c r="A581" s="332" t="s">
        <v>929</v>
      </c>
      <c r="B581" s="330" t="s">
        <v>930</v>
      </c>
      <c r="C581" s="330"/>
    </row>
    <row r="582" spans="1:3" ht="15" x14ac:dyDescent="0.25">
      <c r="A582" s="332" t="s">
        <v>1058</v>
      </c>
      <c r="B582" s="330" t="s">
        <v>1059</v>
      </c>
      <c r="C582" s="330"/>
    </row>
    <row r="583" spans="1:3" ht="15" x14ac:dyDescent="0.25">
      <c r="A583" s="332" t="s">
        <v>129</v>
      </c>
      <c r="B583" s="330" t="s">
        <v>1100</v>
      </c>
      <c r="C583" s="330"/>
    </row>
    <row r="584" spans="1:3" ht="15" x14ac:dyDescent="0.25">
      <c r="A584" s="332"/>
      <c r="B584" s="330"/>
      <c r="C584" s="330"/>
    </row>
    <row r="585" spans="1:3" ht="15" x14ac:dyDescent="0.25">
      <c r="B585" s="330"/>
    </row>
    <row r="586" spans="1:3" ht="15" x14ac:dyDescent="0.25">
      <c r="B586" s="330"/>
    </row>
    <row r="587" spans="1:3" ht="15" x14ac:dyDescent="0.25">
      <c r="B587" s="330"/>
    </row>
    <row r="588" spans="1:3" ht="15" x14ac:dyDescent="0.25">
      <c r="B588" s="330"/>
    </row>
    <row r="589" spans="1:3" ht="15" x14ac:dyDescent="0.25">
      <c r="B589" s="330"/>
    </row>
    <row r="590" spans="1:3" ht="15" x14ac:dyDescent="0.25">
      <c r="B590" s="330"/>
    </row>
    <row r="591" spans="1:3" ht="15" x14ac:dyDescent="0.25">
      <c r="B591" s="330"/>
    </row>
    <row r="592" spans="1:3" ht="15" x14ac:dyDescent="0.25">
      <c r="B592" s="330"/>
    </row>
    <row r="593" spans="2:2" ht="15" x14ac:dyDescent="0.25">
      <c r="B593" s="330"/>
    </row>
    <row r="594" spans="2:2" ht="15" x14ac:dyDescent="0.25">
      <c r="B594" s="330"/>
    </row>
    <row r="595" spans="2:2" ht="15" x14ac:dyDescent="0.25">
      <c r="B595" s="330"/>
    </row>
    <row r="596" spans="2:2" ht="15" x14ac:dyDescent="0.25">
      <c r="B596" s="330"/>
    </row>
    <row r="597" spans="2:2" ht="15" x14ac:dyDescent="0.25">
      <c r="B597" s="330"/>
    </row>
    <row r="598" spans="2:2" ht="15" x14ac:dyDescent="0.25">
      <c r="B598" s="330"/>
    </row>
    <row r="599" spans="2:2" ht="15" x14ac:dyDescent="0.25">
      <c r="B599" s="330"/>
    </row>
    <row r="600" spans="2:2" ht="15" x14ac:dyDescent="0.25">
      <c r="B600" s="330"/>
    </row>
    <row r="601" spans="2:2" ht="15" x14ac:dyDescent="0.25">
      <c r="B601" s="330"/>
    </row>
    <row r="602" spans="2:2" ht="15" x14ac:dyDescent="0.25">
      <c r="B602" s="330"/>
    </row>
    <row r="603" spans="2:2" ht="15" x14ac:dyDescent="0.25">
      <c r="B603" s="330"/>
    </row>
    <row r="604" spans="2:2" ht="15" x14ac:dyDescent="0.25">
      <c r="B604" s="330"/>
    </row>
    <row r="605" spans="2:2" ht="15" x14ac:dyDescent="0.25">
      <c r="B605" s="330"/>
    </row>
    <row r="606" spans="2:2" ht="15" x14ac:dyDescent="0.25">
      <c r="B606" s="330"/>
    </row>
    <row r="607" spans="2:2" ht="15" x14ac:dyDescent="0.25">
      <c r="B607" s="330"/>
    </row>
    <row r="608" spans="2:2" ht="15" x14ac:dyDescent="0.25">
      <c r="B608" s="330"/>
    </row>
    <row r="609" spans="2:2" ht="15" x14ac:dyDescent="0.25">
      <c r="B609" s="330"/>
    </row>
    <row r="610" spans="2:2" ht="15" x14ac:dyDescent="0.25">
      <c r="B610" s="330"/>
    </row>
    <row r="611" spans="2:2" ht="15" x14ac:dyDescent="0.25">
      <c r="B611" s="330"/>
    </row>
    <row r="612" spans="2:2" ht="15" x14ac:dyDescent="0.25">
      <c r="B612" s="330"/>
    </row>
    <row r="613" spans="2:2" ht="15" x14ac:dyDescent="0.25">
      <c r="B613" s="330"/>
    </row>
    <row r="614" spans="2:2" ht="15" x14ac:dyDescent="0.25">
      <c r="B614" s="330"/>
    </row>
    <row r="615" spans="2:2" ht="15" x14ac:dyDescent="0.25">
      <c r="B615" s="330"/>
    </row>
    <row r="616" spans="2:2" ht="15" x14ac:dyDescent="0.25">
      <c r="B616" s="330"/>
    </row>
    <row r="617" spans="2:2" ht="15" x14ac:dyDescent="0.25">
      <c r="B617" s="330"/>
    </row>
    <row r="618" spans="2:2" ht="15" x14ac:dyDescent="0.25">
      <c r="B618" s="330"/>
    </row>
    <row r="619" spans="2:2" ht="15" x14ac:dyDescent="0.25">
      <c r="B619" s="330"/>
    </row>
    <row r="620" spans="2:2" ht="15" x14ac:dyDescent="0.25">
      <c r="B620" s="330"/>
    </row>
    <row r="621" spans="2:2" ht="15" x14ac:dyDescent="0.25">
      <c r="B621" s="330"/>
    </row>
    <row r="622" spans="2:2" ht="15" x14ac:dyDescent="0.25">
      <c r="B622" s="330"/>
    </row>
    <row r="623" spans="2:2" ht="15" x14ac:dyDescent="0.25">
      <c r="B623" s="330"/>
    </row>
    <row r="624" spans="2:2" ht="15" x14ac:dyDescent="0.25">
      <c r="B624" s="330"/>
    </row>
    <row r="625" spans="2:2" ht="15" x14ac:dyDescent="0.25">
      <c r="B625" s="330"/>
    </row>
    <row r="626" spans="2:2" ht="15" x14ac:dyDescent="0.25">
      <c r="B626" s="330"/>
    </row>
    <row r="627" spans="2:2" ht="15" x14ac:dyDescent="0.25">
      <c r="B627" s="330"/>
    </row>
    <row r="628" spans="2:2" ht="15" x14ac:dyDescent="0.25">
      <c r="B628" s="330"/>
    </row>
  </sheetData>
  <autoFilter ref="A1:E517" xr:uid="{00000000-0009-0000-0000-000006000000}">
    <sortState ref="A2:E623">
      <sortCondition ref="A1:A623"/>
    </sortState>
  </autoFilter>
  <conditionalFormatting sqref="C513 C135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9 D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41</vt:i4>
      </vt:variant>
    </vt:vector>
  </HeadingPairs>
  <TitlesOfParts>
    <vt:vector size="48" baseType="lpstr">
      <vt:lpstr>PPNE1</vt:lpstr>
      <vt:lpstr>PPNE2</vt:lpstr>
      <vt:lpstr>PPNE2.1</vt:lpstr>
      <vt:lpstr>PPNE3</vt:lpstr>
      <vt:lpstr>PPNE4</vt:lpstr>
      <vt:lpstr>PPNE5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Andres Ureña</cp:lastModifiedBy>
  <cp:lastPrinted>2019-07-01T13:15:53Z</cp:lastPrinted>
  <dcterms:created xsi:type="dcterms:W3CDTF">2007-07-31T17:41:49Z</dcterms:created>
  <dcterms:modified xsi:type="dcterms:W3CDTF">2020-02-10T12:48:06Z</dcterms:modified>
</cp:coreProperties>
</file>